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0710" windowHeight="5370" tabRatio="869" firstSheet="6" activeTab="11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9" l="1"/>
  <c r="E41" i="8"/>
  <c r="E39" i="8" s="1"/>
  <c r="D30" i="8"/>
  <c r="D29" i="8"/>
  <c r="E37" i="8"/>
  <c r="E32" i="8"/>
  <c r="F33" i="10"/>
  <c r="F30" i="10"/>
  <c r="F27" i="10"/>
  <c r="F24" i="10"/>
  <c r="D31" i="9"/>
  <c r="D30" i="9"/>
  <c r="D29" i="9"/>
  <c r="E46" i="9"/>
  <c r="E33" i="9" l="1"/>
  <c r="E35" i="9" s="1"/>
  <c r="E48" i="9" s="1"/>
  <c r="H19" i="7"/>
  <c r="F19" i="7"/>
  <c r="D19" i="7"/>
  <c r="H29" i="6"/>
  <c r="H31" i="6" s="1"/>
  <c r="F29" i="6"/>
  <c r="F31" i="6" s="1"/>
  <c r="D29" i="6"/>
  <c r="D31" i="6" s="1"/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D35" i="7" l="1"/>
  <c r="D23" i="7"/>
  <c r="D29" i="7" s="1"/>
  <c r="F35" i="7"/>
  <c r="F23" i="7"/>
  <c r="F29" i="7"/>
  <c r="H35" i="7"/>
  <c r="H23" i="7"/>
  <c r="H29" i="7"/>
  <c r="C3" i="10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<sst xmlns="http://schemas.openxmlformats.org/spreadsheetml/2006/main" count="450" uniqueCount="297">
  <si>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</si>
  <si>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</si>
  <si>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</si>
  <si>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</si>
  <si>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</si>
  <si>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</si>
  <si>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</si>
  <si>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</si>
  <si>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</si>
  <si>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</si>
  <si>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</si>
  <si>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</si>
  <si>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</si>
  <si>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</si>
  <si>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</si>
  <si>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</si>
  <si>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</si>
  <si>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</si>
  <si>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</si>
  <si>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</si>
  <si>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</si>
  <si>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</si>
  <si>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</si>
  <si>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</si>
  <si>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</si>
  <si>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</si>
  <si>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</si>
  <si>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</si>
  <si>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</si>
  <si>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</si>
  <si>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</si>
  <si>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</si>
  <si>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</si>
  <si>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</si>
  <si>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</si>
  <si>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</si>
  <si>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</si>
  <si>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</si>
  <si>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</si>
  <si>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</si>
  <si>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</si>
  <si>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</si>
  <si>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</si>
  <si>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</si>
  <si>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</si>
  <si>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</si>
  <si>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</si>
  <si>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</si>
  <si>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</si>
  <si>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</si>
  <si>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</si>
  <si>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</si>
  <si>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</si>
  <si>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</si>
  <si>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</si>
  <si>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</si>
  <si>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</si>
  <si>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</si>
  <si>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</si>
  <si>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</si>
  <si>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</si>
  <si>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</si>
  <si>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</si>
  <si>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</si>
  <si>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</si>
  <si>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</si>
  <si>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</si>
  <si>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</si>
  <si>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</si>
  <si>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</si>
  <si>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</si>
  <si>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</si>
  <si>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</si>
  <si>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</si>
  <si>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</si>
  <si>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</si>
  <si>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</si>
  <si>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</si>
  <si>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</si>
  <si>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</si>
  <si>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</si>
  <si>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</si>
  <si>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</si>
  <si>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</si>
  <si>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</si>
  <si>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</si>
  <si>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</si>
  <si>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</si>
  <si>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</si>
  <si>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</si>
  <si>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</si>
  <si>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</si>
  <si>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</si>
  <si>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</si>
  <si>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</si>
  <si>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</si>
  <si>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</si>
  <si>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</si>
  <si>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</si>
  <si>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</si>
  <si>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</si>
  <si>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</si>
  <si>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</si>
  <si>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</si>
  <si>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</si>
  <si>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</si>
  <si>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</si>
  <si>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</si>
  <si>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</si>
  <si>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</si>
  <si>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</si>
  <si>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</si>
  <si>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</si>
  <si>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</si>
  <si>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</si>
  <si>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</si>
  <si>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</si>
  <si>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</si>
  <si>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</si>
  <si>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</si>
  <si>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</si>
  <si>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</si>
  <si>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</si>
  <si>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</si>
  <si>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</si>
  <si>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</si>
  <si>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</si>
  <si>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</si>
  <si>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</si>
  <si>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</si>
  <si>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</si>
  <si>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</si>
  <si>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</si>
  <si>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</si>
  <si>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</si>
  <si>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</si>
  <si>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</si>
  <si>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</si>
  <si>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</si>
  <si>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</si>
  <si>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</si>
  <si>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</si>
  <si>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</si>
  <si>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</si>
  <si>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</si>
  <si>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</si>
  <si>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</si>
  <si>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</si>
  <si>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</si>
  <si>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</si>
  <si>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</si>
  <si>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</si>
  <si>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</si>
  <si>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</si>
  <si>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</si>
  <si>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</si>
  <si>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</si>
  <si>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</si>
  <si>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</si>
  <si>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</si>
  <si>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</si>
  <si>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</si>
  <si>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</si>
  <si>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</si>
  <si>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</si>
  <si>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</si>
  <si>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</si>
  <si>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</si>
  <si>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</si>
  <si>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</si>
  <si>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</si>
  <si>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</si>
  <si>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</si>
  <si>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</si>
  <si>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</si>
  <si>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</si>
  <si>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</si>
  <si>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</si>
  <si>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</si>
  <si>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</si>
  <si>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</si>
  <si>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</si>
  <si>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</si>
  <si>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</si>
  <si>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</si>
  <si>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</si>
  <si>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</si>
  <si>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</si>
  <si>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</si>
  <si>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</si>
  <si>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</si>
  <si>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</si>
  <si>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</si>
  <si>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</si>
  <si>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</si>
  <si>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</si>
  <si>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</si>
  <si>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</si>
  <si>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</si>
  <si>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</si>
  <si>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</si>
  <si>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</si>
  <si>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</si>
  <si>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</si>
  <si>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</si>
  <si>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</si>
  <si>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</si>
  <si>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</si>
  <si>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</si>
  <si>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</si>
  <si>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</si>
  <si>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</si>
  <si>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</si>
  <si>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</si>
  <si>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</si>
  <si>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</si>
  <si>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</si>
  <si>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</si>
  <si>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</si>
  <si>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</si>
  <si>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</si>
  <si>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</si>
  <si>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</si>
  <si>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</si>
  <si>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</si>
  <si>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</si>
  <si>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</si>
  <si>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</si>
  <si>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</si>
  <si>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</si>
  <si>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</si>
  <si>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</si>
  <si>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</si>
  <si>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</si>
  <si>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</si>
  <si>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</si>
  <si>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</si>
  <si>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</si>
  <si>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</si>
  <si>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</si>
  <si>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</si>
  <si>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</si>
  <si>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</si>
  <si>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</si>
  <si>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</si>
  <si>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</si>
  <si>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</si>
  <si>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</si>
  <si>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</si>
  <si>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</si>
  <si>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</si>
  <si>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</si>
  <si>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</si>
  <si>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</si>
  <si>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</si>
  <si>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</si>
  <si>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</si>
  <si>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</si>
  <si>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</si>
  <si>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</si>
  <si>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</si>
  <si>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</si>
  <si>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</si>
  <si>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</si>
  <si>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</si>
  <si>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</si>
  <si>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</si>
  <si>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</si>
  <si>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</si>
  <si>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</si>
  <si>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</si>
  <si>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</si>
  <si>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</si>
  <si>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</si>
  <si>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</si>
  <si>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</si>
  <si>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</si>
  <si>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</si>
  <si>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</si>
  <si>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</si>
  <si>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</si>
  <si>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</si>
  <si>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</si>
  <si>
    <t>x</t>
  </si>
  <si>
    <t>TEXAS</t>
  </si>
  <si>
    <t>To develop well  groomed and mentally sound dogs by providing quality services with commitment to professional pet care.</t>
  </si>
  <si>
    <t>To be the ultimate dog care professionals that provide high quality and pet friendly services in an innovative and enjoyable manner.</t>
  </si>
  <si>
    <t>HAPPY PET DOG CARE</t>
  </si>
  <si>
    <t>Cost per Unit</t>
  </si>
  <si>
    <t>Based on 5 grooms</t>
  </si>
  <si>
    <t>Based On 22 dogs per day 6 days a week. Assume 25 operating days for kennel and 22 eight-hour work days for kennel attendant.</t>
  </si>
  <si>
    <t>(9.97+2367.92)/5 =   475.578</t>
  </si>
  <si>
    <t>(7.36+1378.99)/12=    115.53</t>
  </si>
  <si>
    <t>(4.65+ 858.44)/22=     39.28</t>
  </si>
  <si>
    <t>Unfavorable</t>
  </si>
  <si>
    <t>Favorable</t>
  </si>
  <si>
    <t>UnFavorable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</si>
</sst>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6" fillId="7" borderId="26" applyNumberFormat="0" applyAlignment="0" applyProtection="0"/>
    <xf numFmtId="0" fontId="1" fillId="8" borderId="0" applyNumberFormat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0" xfId="0" applyFont="1"/>
    <xf numFmtId="0" fontId="4" fillId="0" borderId="0" xfId="0" applyFont="1" applyAlignment="1">
      <alignment vertical="top"/>
    </xf>
    <xf numFmtId="0" fontId="0" fillId="0" borderId="9" xfId="0" applyBorder="1"/>
    <xf numFmtId="0" fontId="3" fillId="2" borderId="0" xfId="0" applyFont="1" applyFill="1" applyBorder="1" applyAlignment="1">
      <alignment wrapText="1"/>
    </xf>
    <xf numFmtId="0" fontId="5" fillId="0" borderId="0" xfId="0" applyFont="1" applyBorder="1"/>
    <xf numFmtId="0" fontId="0" fillId="0" borderId="0" xfId="0" applyBorder="1"/>
    <xf numFmtId="0" fontId="4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3" fillId="0" borderId="7" xfId="0" applyFont="1" applyBorder="1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3" fillId="0" borderId="7" xfId="0" applyFont="1" applyBorder="1" applyAlignment="1">
      <alignment horizontal="center"/>
    </xf>
    <xf numFmtId="0" fontId="3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3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3" fillId="0" borderId="24" xfId="2" applyFont="1" applyBorder="1"/>
    <xf numFmtId="44" fontId="3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3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3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8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3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3" fillId="0" borderId="0" xfId="0" applyFont="1" applyAlignment="1">
      <alignment horizontal="left"/>
    </xf>
    <xf numFmtId="0" fontId="4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3" fillId="0" borderId="0" xfId="0" quotePrefix="1" applyFont="1"/>
    <xf numFmtId="0" fontId="3" fillId="0" borderId="0" xfId="0" applyFont="1" applyAlignment="1">
      <alignment horizontal="left" indent="2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4" fillId="0" borderId="0" xfId="0" applyFont="1"/>
    <xf numFmtId="0" fontId="0" fillId="0" borderId="0" xfId="0" applyFont="1" applyAlignment="1">
      <alignment horizontal="left" indent="6"/>
    </xf>
    <xf numFmtId="0" fontId="3" fillId="0" borderId="0" xfId="0" applyFont="1" applyAlignment="1">
      <alignment horizontal="left" indent="4"/>
    </xf>
    <xf numFmtId="0" fontId="11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4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3" fillId="2" borderId="24" xfId="2" applyFont="1" applyFill="1" applyBorder="1"/>
    <xf numFmtId="43" fontId="14" fillId="0" borderId="0" xfId="1" applyFont="1" applyBorder="1"/>
    <xf numFmtId="44" fontId="14" fillId="0" borderId="24" xfId="2" applyFont="1" applyBorder="1"/>
    <xf numFmtId="0" fontId="14" fillId="0" borderId="0" xfId="0" applyFont="1" applyBorder="1"/>
    <xf numFmtId="0" fontId="0" fillId="6" borderId="25" xfId="0" applyFill="1" applyBorder="1"/>
    <xf numFmtId="0" fontId="0" fillId="6" borderId="21" xfId="0" applyFill="1" applyBorder="1"/>
    <xf numFmtId="0" fontId="16" fillId="7" borderId="26" xfId="4"/>
    <xf numFmtId="0" fontId="1" fillId="8" borderId="0" xfId="5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6">
    <cellStyle name="20% - Accent1" xfId="5" builtinId="30"/>
    <cellStyle name="Check Cell" xfId="4" builtinId="23"/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topLeftCell="A5" workbookViewId="0"/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3" spans="1:13" ht="4.1500000000000004" customHeight="1" x14ac:dyDescent="0.2"/>
    <row r="4" spans="1:13" ht="15.75" x14ac:dyDescent="0.2">
      <c r="A4" s="13" t="s">
        <v>6</v>
      </c>
    </row>
    <row r="5" spans="1:13" ht="13.5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75" x14ac:dyDescent="0.25">
      <c r="A7" s="123" t="s">
        <v>155</v>
      </c>
      <c r="B7" s="123"/>
      <c r="C7" s="123"/>
      <c r="D7" s="97"/>
      <c r="E7" s="123" t="s">
        <v>165</v>
      </c>
      <c r="F7" s="123"/>
      <c r="G7" s="123"/>
      <c r="H7" s="123"/>
      <c r="I7" s="97"/>
      <c r="J7" s="123" t="s">
        <v>168</v>
      </c>
      <c r="K7" s="123"/>
      <c r="L7" s="123"/>
      <c r="M7" s="123"/>
    </row>
    <row r="8" spans="1:13" x14ac:dyDescent="0.2">
      <c r="D8" s="98"/>
      <c r="I8" s="98"/>
    </row>
    <row r="9" spans="1:13" x14ac:dyDescent="0.2">
      <c r="D9" s="98"/>
      <c r="I9" s="98"/>
    </row>
    <row r="10" spans="1:13" x14ac:dyDescent="0.2">
      <c r="D10" s="98"/>
      <c r="I10" s="98"/>
    </row>
    <row r="11" spans="1:13" x14ac:dyDescent="0.2">
      <c r="D11" s="98"/>
      <c r="I11" s="98"/>
    </row>
    <row r="12" spans="1:13" x14ac:dyDescent="0.2">
      <c r="A12" s="100" t="s">
        <v>160</v>
      </c>
      <c r="B12" s="96"/>
      <c r="C12" s="96"/>
      <c r="D12" s="98"/>
      <c r="F12" s="100" t="s">
        <v>160</v>
      </c>
      <c r="G12" s="1"/>
      <c r="I12" s="98"/>
      <c r="K12" s="100" t="s">
        <v>160</v>
      </c>
      <c r="L12" s="1"/>
    </row>
    <row r="13" spans="1:13" x14ac:dyDescent="0.2">
      <c r="B13" s="96"/>
      <c r="C13" s="96"/>
      <c r="D13" s="98"/>
      <c r="G13" s="1"/>
      <c r="I13" s="98"/>
      <c r="L13" s="1"/>
    </row>
    <row r="14" spans="1:13" x14ac:dyDescent="0.2">
      <c r="B14" s="94" t="s">
        <v>156</v>
      </c>
      <c r="C14" s="95"/>
      <c r="D14" s="98"/>
      <c r="G14" t="s">
        <v>166</v>
      </c>
      <c r="I14" s="98"/>
      <c r="L14" t="s">
        <v>169</v>
      </c>
    </row>
    <row r="15" spans="1:13" x14ac:dyDescent="0.2">
      <c r="B15" s="94" t="s">
        <v>1</v>
      </c>
      <c r="C15" s="95"/>
      <c r="D15" s="99"/>
      <c r="G15" s="95" t="s">
        <v>126</v>
      </c>
      <c r="I15" s="99"/>
    </row>
    <row r="16" spans="1:13" x14ac:dyDescent="0.2">
      <c r="B16" s="94" t="s">
        <v>2</v>
      </c>
      <c r="C16" s="95"/>
      <c r="D16" s="99"/>
      <c r="G16" s="95" t="s">
        <v>127</v>
      </c>
      <c r="I16" s="99"/>
    </row>
    <row r="17" spans="1:12" x14ac:dyDescent="0.2">
      <c r="B17" s="94" t="s">
        <v>3</v>
      </c>
      <c r="C17" s="95"/>
      <c r="D17" s="99"/>
      <c r="G17" s="95" t="s">
        <v>128</v>
      </c>
      <c r="I17" s="99"/>
    </row>
    <row r="18" spans="1:12" ht="4.1500000000000004" customHeight="1" x14ac:dyDescent="0.2">
      <c r="D18" s="98"/>
      <c r="I18" s="98"/>
    </row>
    <row r="19" spans="1:12" x14ac:dyDescent="0.2">
      <c r="A19" s="100" t="s">
        <v>161</v>
      </c>
      <c r="D19" s="98"/>
      <c r="F19" s="100" t="s">
        <v>161</v>
      </c>
      <c r="I19" s="98"/>
      <c r="K19" s="100" t="s">
        <v>161</v>
      </c>
    </row>
    <row r="20" spans="1:12" x14ac:dyDescent="0.2">
      <c r="D20" s="98"/>
      <c r="I20" s="98"/>
    </row>
    <row r="21" spans="1:12" x14ac:dyDescent="0.2">
      <c r="B21" t="s">
        <v>162</v>
      </c>
      <c r="D21" s="98"/>
      <c r="G21" t="s">
        <v>167</v>
      </c>
      <c r="I21" s="98"/>
      <c r="L21" t="s">
        <v>170</v>
      </c>
    </row>
    <row r="22" spans="1:12" x14ac:dyDescent="0.2">
      <c r="B22" s="94" t="s">
        <v>157</v>
      </c>
      <c r="C22" s="95"/>
      <c r="D22" s="98"/>
      <c r="G22" s="95" t="s">
        <v>126</v>
      </c>
      <c r="I22" s="98"/>
      <c r="L22" t="s">
        <v>171</v>
      </c>
    </row>
    <row r="23" spans="1:12" x14ac:dyDescent="0.2">
      <c r="B23" s="94" t="s">
        <v>158</v>
      </c>
      <c r="C23" s="95"/>
      <c r="D23" s="98"/>
      <c r="G23" s="95" t="s">
        <v>127</v>
      </c>
      <c r="I23" s="98"/>
    </row>
    <row r="24" spans="1:12" x14ac:dyDescent="0.2">
      <c r="B24" s="94" t="s">
        <v>159</v>
      </c>
      <c r="C24" s="95"/>
      <c r="D24" s="98"/>
      <c r="G24" s="95" t="s">
        <v>128</v>
      </c>
      <c r="I24" s="98"/>
    </row>
    <row r="25" spans="1:12" x14ac:dyDescent="0.2">
      <c r="B25" s="94" t="s">
        <v>8</v>
      </c>
      <c r="C25" s="95"/>
      <c r="D25" s="98"/>
      <c r="G25" s="114" t="s">
        <v>272</v>
      </c>
      <c r="I25" s="98"/>
    </row>
    <row r="26" spans="1:12" ht="4.1500000000000004" customHeight="1" x14ac:dyDescent="0.2">
      <c r="D26" s="98"/>
      <c r="I26" s="98"/>
    </row>
    <row r="27" spans="1:12" x14ac:dyDescent="0.2">
      <c r="A27" s="100" t="s">
        <v>163</v>
      </c>
      <c r="D27" s="98"/>
      <c r="F27" s="100"/>
      <c r="G27" s="95" t="s">
        <v>126</v>
      </c>
      <c r="I27" s="98"/>
      <c r="K27" s="100" t="s">
        <v>163</v>
      </c>
    </row>
    <row r="28" spans="1:12" x14ac:dyDescent="0.2">
      <c r="D28" s="98"/>
      <c r="G28" s="95" t="s">
        <v>127</v>
      </c>
      <c r="I28" s="98"/>
    </row>
    <row r="29" spans="1:12" x14ac:dyDescent="0.2">
      <c r="B29" t="s">
        <v>164</v>
      </c>
      <c r="D29" s="98"/>
      <c r="G29" s="95" t="s">
        <v>128</v>
      </c>
      <c r="I29" s="98"/>
      <c r="L29" t="s">
        <v>172</v>
      </c>
    </row>
    <row r="30" spans="1:12" x14ac:dyDescent="0.2">
      <c r="B30" s="95" t="s">
        <v>126</v>
      </c>
      <c r="C30" s="95"/>
      <c r="D30" s="98"/>
      <c r="I30" s="98"/>
      <c r="L30" s="95" t="s">
        <v>173</v>
      </c>
    </row>
    <row r="31" spans="1:12" x14ac:dyDescent="0.2">
      <c r="B31" s="95" t="s">
        <v>127</v>
      </c>
      <c r="C31" s="95"/>
      <c r="D31" s="98"/>
      <c r="I31" s="98"/>
      <c r="L31" s="95" t="s">
        <v>174</v>
      </c>
    </row>
    <row r="32" spans="1:12" x14ac:dyDescent="0.2">
      <c r="B32" s="95" t="s">
        <v>128</v>
      </c>
      <c r="C32" s="95"/>
      <c r="D32" s="98"/>
      <c r="I32" s="98"/>
      <c r="L32" s="95" t="s">
        <v>175</v>
      </c>
    </row>
    <row r="33" spans="2:12" x14ac:dyDescent="0.2">
      <c r="B33" s="95"/>
      <c r="C33" s="95"/>
      <c r="D33" s="98"/>
      <c r="I33" s="98"/>
      <c r="L33" s="95" t="s">
        <v>176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topLeftCell="A82" zoomScaleNormal="100" workbookViewId="0">
      <selection activeCell="J48" sqref="J48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243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181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189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251</v>
      </c>
    </row>
    <row r="24" spans="1:1" x14ac:dyDescent="0.2">
      <c r="A24" s="101" t="s">
        <v>182</v>
      </c>
    </row>
    <row r="25" spans="1:1" ht="4.1500000000000004" customHeight="1" x14ac:dyDescent="0.2"/>
    <row r="26" spans="1:1" x14ac:dyDescent="0.2">
      <c r="A26" s="103" t="s">
        <v>252</v>
      </c>
    </row>
    <row r="27" spans="1:1" x14ac:dyDescent="0.2">
      <c r="A27" s="103" t="s">
        <v>184</v>
      </c>
    </row>
    <row r="28" spans="1:1" x14ac:dyDescent="0.2">
      <c r="A28" s="103" t="s">
        <v>253</v>
      </c>
    </row>
    <row r="29" spans="1:1" x14ac:dyDescent="0.2">
      <c r="A29" s="103"/>
    </row>
    <row r="30" spans="1:1" x14ac:dyDescent="0.2">
      <c r="A30" s="101" t="s">
        <v>185</v>
      </c>
    </row>
    <row r="31" spans="1:1" ht="4.1500000000000004" customHeight="1" x14ac:dyDescent="0.2"/>
    <row r="32" spans="1:1" x14ac:dyDescent="0.2">
      <c r="A32" s="103" t="s">
        <v>187</v>
      </c>
    </row>
    <row r="33" spans="1:13" x14ac:dyDescent="0.2">
      <c r="A33" s="103" t="s">
        <v>250</v>
      </c>
    </row>
    <row r="34" spans="1:13" x14ac:dyDescent="0.2">
      <c r="A34" s="103"/>
    </row>
    <row r="35" spans="1:13" x14ac:dyDescent="0.2">
      <c r="A35" s="101" t="s">
        <v>188</v>
      </c>
    </row>
    <row r="36" spans="1:13" ht="4.1500000000000004" customHeight="1" x14ac:dyDescent="0.2"/>
    <row r="37" spans="1:13" x14ac:dyDescent="0.2">
      <c r="A37" s="103" t="s">
        <v>254</v>
      </c>
    </row>
    <row r="39" spans="1:13" ht="4.1500000000000004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75" x14ac:dyDescent="0.25">
      <c r="A41" s="104" t="s">
        <v>190</v>
      </c>
    </row>
    <row r="43" spans="1:13" ht="15.75" x14ac:dyDescent="0.25">
      <c r="A43" s="109" t="s">
        <v>255</v>
      </c>
    </row>
    <row r="45" spans="1:13" x14ac:dyDescent="0.2">
      <c r="A45" s="101" t="s">
        <v>191</v>
      </c>
    </row>
    <row r="46" spans="1:13" ht="4.1500000000000004" customHeight="1" x14ac:dyDescent="0.2"/>
    <row r="47" spans="1:13" x14ac:dyDescent="0.2">
      <c r="A47" s="106" t="s">
        <v>238</v>
      </c>
    </row>
    <row r="48" spans="1:13" s="94" customFormat="1" x14ac:dyDescent="0.2">
      <c r="A48" s="105" t="s">
        <v>199</v>
      </c>
    </row>
    <row r="49" spans="1:1" s="94" customFormat="1" x14ac:dyDescent="0.2">
      <c r="A49" s="105" t="s">
        <v>200</v>
      </c>
    </row>
    <row r="50" spans="1:1" x14ac:dyDescent="0.2">
      <c r="A50" s="106" t="s">
        <v>237</v>
      </c>
    </row>
    <row r="51" spans="1:1" x14ac:dyDescent="0.2">
      <c r="A51" s="105" t="s">
        <v>195</v>
      </c>
    </row>
    <row r="52" spans="1:1" s="94" customFormat="1" x14ac:dyDescent="0.2">
      <c r="A52" s="105" t="s">
        <v>201</v>
      </c>
    </row>
    <row r="53" spans="1:1" x14ac:dyDescent="0.2">
      <c r="A53" s="106" t="s">
        <v>239</v>
      </c>
    </row>
    <row r="54" spans="1:1" x14ac:dyDescent="0.2">
      <c r="A54" s="105" t="s">
        <v>194</v>
      </c>
    </row>
    <row r="55" spans="1:1" s="94" customFormat="1" x14ac:dyDescent="0.2">
      <c r="A55" s="105" t="s">
        <v>202</v>
      </c>
    </row>
    <row r="56" spans="1:1" x14ac:dyDescent="0.2">
      <c r="A56" s="106" t="s">
        <v>241</v>
      </c>
    </row>
    <row r="57" spans="1:1" x14ac:dyDescent="0.2">
      <c r="A57" s="105" t="s">
        <v>196</v>
      </c>
    </row>
    <row r="58" spans="1:1" x14ac:dyDescent="0.2">
      <c r="A58" s="105" t="s">
        <v>197</v>
      </c>
    </row>
    <row r="59" spans="1:1" x14ac:dyDescent="0.2">
      <c r="A59" s="105" t="s">
        <v>198</v>
      </c>
    </row>
    <row r="60" spans="1:1" x14ac:dyDescent="0.2">
      <c r="A60" s="106" t="s">
        <v>240</v>
      </c>
    </row>
    <row r="61" spans="1:1" x14ac:dyDescent="0.2">
      <c r="A61" s="105" t="s">
        <v>203</v>
      </c>
    </row>
    <row r="62" spans="1:1" x14ac:dyDescent="0.2">
      <c r="A62" s="105" t="s">
        <v>204</v>
      </c>
    </row>
    <row r="64" spans="1:1" x14ac:dyDescent="0.2">
      <c r="A64" s="101" t="s">
        <v>192</v>
      </c>
    </row>
    <row r="65" spans="1:5" ht="4.1500000000000004" customHeight="1" x14ac:dyDescent="0.2"/>
    <row r="66" spans="1:5" x14ac:dyDescent="0.2">
      <c r="A66" s="103" t="s">
        <v>205</v>
      </c>
      <c r="E66" s="102"/>
    </row>
    <row r="67" spans="1:5" x14ac:dyDescent="0.2">
      <c r="A67" s="103" t="s">
        <v>273</v>
      </c>
      <c r="E67" s="102"/>
    </row>
    <row r="68" spans="1:5" x14ac:dyDescent="0.2">
      <c r="A68" s="103" t="s">
        <v>206</v>
      </c>
      <c r="E68" s="102"/>
    </row>
    <row r="69" spans="1:5" x14ac:dyDescent="0.2">
      <c r="A69" s="103" t="s">
        <v>207</v>
      </c>
      <c r="E69" s="102"/>
    </row>
    <row r="70" spans="1:5" x14ac:dyDescent="0.2">
      <c r="E70" s="102"/>
    </row>
    <row r="71" spans="1:5" x14ac:dyDescent="0.2">
      <c r="A71" s="101" t="s">
        <v>193</v>
      </c>
      <c r="E71" s="102"/>
    </row>
    <row r="72" spans="1:5" ht="4.1500000000000004" customHeight="1" x14ac:dyDescent="0.2"/>
    <row r="73" spans="1:5" x14ac:dyDescent="0.2">
      <c r="A73" s="106" t="s">
        <v>238</v>
      </c>
      <c r="E73" s="102"/>
    </row>
    <row r="74" spans="1:5" x14ac:dyDescent="0.2">
      <c r="A74" s="105" t="s">
        <v>214</v>
      </c>
      <c r="E74" s="102" t="s">
        <v>186</v>
      </c>
    </row>
    <row r="75" spans="1:5" x14ac:dyDescent="0.2">
      <c r="A75" s="105" t="s">
        <v>215</v>
      </c>
      <c r="E75" s="102"/>
    </row>
    <row r="76" spans="1:5" x14ac:dyDescent="0.2">
      <c r="A76" s="105" t="s">
        <v>216</v>
      </c>
      <c r="E76" s="102"/>
    </row>
    <row r="77" spans="1:5" x14ac:dyDescent="0.2">
      <c r="A77" s="105" t="s">
        <v>221</v>
      </c>
      <c r="E77" s="102"/>
    </row>
    <row r="78" spans="1:5" x14ac:dyDescent="0.2">
      <c r="A78" s="105" t="s">
        <v>222</v>
      </c>
      <c r="E78" s="102"/>
    </row>
    <row r="79" spans="1:5" x14ac:dyDescent="0.2">
      <c r="A79" s="105" t="s">
        <v>224</v>
      </c>
      <c r="E79" s="102"/>
    </row>
    <row r="80" spans="1:5" x14ac:dyDescent="0.2">
      <c r="A80" s="105" t="s">
        <v>229</v>
      </c>
      <c r="E80" s="102"/>
    </row>
    <row r="81" spans="1:5" x14ac:dyDescent="0.2">
      <c r="A81" s="105" t="s">
        <v>230</v>
      </c>
      <c r="E81" s="102"/>
    </row>
    <row r="82" spans="1:5" x14ac:dyDescent="0.2">
      <c r="A82" s="106" t="s">
        <v>237</v>
      </c>
      <c r="E82" s="102"/>
    </row>
    <row r="83" spans="1:5" x14ac:dyDescent="0.2">
      <c r="A83" s="105" t="s">
        <v>212</v>
      </c>
      <c r="E83" s="102"/>
    </row>
    <row r="84" spans="1:5" x14ac:dyDescent="0.2">
      <c r="A84" s="105" t="s">
        <v>213</v>
      </c>
      <c r="E84" s="102"/>
    </row>
    <row r="85" spans="1:5" x14ac:dyDescent="0.2">
      <c r="A85" s="105" t="s">
        <v>231</v>
      </c>
      <c r="E85" s="102"/>
    </row>
    <row r="86" spans="1:5" s="94" customFormat="1" x14ac:dyDescent="0.2">
      <c r="A86" s="105" t="s">
        <v>236</v>
      </c>
      <c r="E86" s="107"/>
    </row>
    <row r="87" spans="1:5" x14ac:dyDescent="0.2">
      <c r="A87" s="106" t="s">
        <v>239</v>
      </c>
      <c r="C87" s="1"/>
      <c r="E87" s="102"/>
    </row>
    <row r="88" spans="1:5" x14ac:dyDescent="0.2">
      <c r="A88" s="105" t="s">
        <v>217</v>
      </c>
      <c r="E88" s="102"/>
    </row>
    <row r="89" spans="1:5" x14ac:dyDescent="0.2">
      <c r="A89" s="106" t="s">
        <v>240</v>
      </c>
    </row>
    <row r="90" spans="1:5" x14ac:dyDescent="0.2">
      <c r="A90" s="105" t="s">
        <v>208</v>
      </c>
    </row>
    <row r="91" spans="1:5" x14ac:dyDescent="0.2">
      <c r="A91" s="108" t="s">
        <v>209</v>
      </c>
    </row>
    <row r="92" spans="1:5" x14ac:dyDescent="0.2">
      <c r="A92" s="108" t="s">
        <v>210</v>
      </c>
    </row>
    <row r="93" spans="1:5" x14ac:dyDescent="0.2">
      <c r="A93" s="108" t="s">
        <v>211</v>
      </c>
      <c r="E93" s="102"/>
    </row>
    <row r="94" spans="1:5" x14ac:dyDescent="0.2">
      <c r="A94" s="105" t="s">
        <v>225</v>
      </c>
      <c r="E94" s="102"/>
    </row>
    <row r="95" spans="1:5" x14ac:dyDescent="0.2">
      <c r="A95" s="108" t="s">
        <v>226</v>
      </c>
      <c r="E95" s="102"/>
    </row>
    <row r="96" spans="1:5" x14ac:dyDescent="0.2">
      <c r="A96" s="108" t="s">
        <v>227</v>
      </c>
      <c r="E96" s="102"/>
    </row>
    <row r="97" spans="1:5" x14ac:dyDescent="0.2">
      <c r="A97" s="108" t="s">
        <v>228</v>
      </c>
      <c r="E97" s="102"/>
    </row>
    <row r="98" spans="1:5" x14ac:dyDescent="0.2">
      <c r="A98" s="105" t="s">
        <v>220</v>
      </c>
      <c r="E98" s="102"/>
    </row>
    <row r="99" spans="1:5" x14ac:dyDescent="0.2">
      <c r="A99" s="105" t="s">
        <v>218</v>
      </c>
      <c r="E99" s="102"/>
    </row>
    <row r="100" spans="1:5" x14ac:dyDescent="0.2">
      <c r="A100" s="105" t="s">
        <v>219</v>
      </c>
      <c r="E100" s="102"/>
    </row>
    <row r="101" spans="1:5" x14ac:dyDescent="0.2">
      <c r="A101" s="105" t="s">
        <v>223</v>
      </c>
      <c r="E101" s="102"/>
    </row>
    <row r="102" spans="1:5" x14ac:dyDescent="0.2">
      <c r="A102" s="105" t="s">
        <v>235</v>
      </c>
      <c r="E102" s="102"/>
    </row>
    <row r="103" spans="1:5" x14ac:dyDescent="0.2">
      <c r="A103" s="105" t="s">
        <v>232</v>
      </c>
      <c r="E103" s="102"/>
    </row>
    <row r="104" spans="1:5" x14ac:dyDescent="0.2">
      <c r="A104" s="108" t="s">
        <v>233</v>
      </c>
      <c r="E104" s="102"/>
    </row>
    <row r="105" spans="1:5" x14ac:dyDescent="0.2">
      <c r="A105" s="108" t="s">
        <v>234</v>
      </c>
      <c r="E105" s="102"/>
    </row>
    <row r="108" spans="1:5" x14ac:dyDescent="0.2">
      <c r="E108" s="102" t="s">
        <v>186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topLeftCell="C4" workbookViewId="0">
      <selection activeCell="D5" sqref="D5"/>
    </sheetView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8" t="s">
        <v>44</v>
      </c>
      <c r="D3" s="17"/>
      <c r="E3" s="7"/>
    </row>
    <row r="4" spans="2:5" x14ac:dyDescent="0.2">
      <c r="B4" s="5"/>
      <c r="C4" s="17"/>
      <c r="D4" s="17"/>
      <c r="E4" s="7"/>
    </row>
    <row r="5" spans="2:5" x14ac:dyDescent="0.2">
      <c r="B5" s="5"/>
      <c r="C5" s="6" t="s">
        <v>0</v>
      </c>
      <c r="D5" s="15" t="s">
        <v>287</v>
      </c>
      <c r="E5" s="7"/>
    </row>
    <row r="6" spans="2:5" x14ac:dyDescent="0.2">
      <c r="B6" s="5"/>
      <c r="C6" s="6"/>
      <c r="D6" s="8"/>
      <c r="E6" s="7"/>
    </row>
    <row r="7" spans="2:5" x14ac:dyDescent="0.2">
      <c r="B7" s="5"/>
      <c r="C7" s="6" t="s">
        <v>1</v>
      </c>
      <c r="D7" s="15" t="s">
        <v>284</v>
      </c>
      <c r="E7" s="7"/>
    </row>
    <row r="8" spans="2:5" x14ac:dyDescent="0.2">
      <c r="B8" s="5"/>
      <c r="C8" s="6"/>
      <c r="D8" s="8"/>
      <c r="E8" s="7"/>
    </row>
    <row r="9" spans="2:5" x14ac:dyDescent="0.2">
      <c r="B9" s="5"/>
      <c r="C9" s="6" t="s">
        <v>2</v>
      </c>
      <c r="D9" s="15" t="s">
        <v>286</v>
      </c>
      <c r="E9" s="7"/>
    </row>
    <row r="10" spans="2:5" x14ac:dyDescent="0.2">
      <c r="B10" s="5"/>
      <c r="C10" s="6"/>
      <c r="D10" s="8"/>
      <c r="E10" s="7"/>
    </row>
    <row r="11" spans="2:5" x14ac:dyDescent="0.2">
      <c r="B11" s="5"/>
      <c r="C11" s="6" t="s">
        <v>3</v>
      </c>
      <c r="D11" s="15" t="s">
        <v>285</v>
      </c>
      <c r="E11" s="7"/>
    </row>
    <row r="12" spans="2:5" x14ac:dyDescent="0.2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41"/>
  <sheetViews>
    <sheetView showGridLines="0" topLeftCell="C19" zoomScale="90" zoomScaleNormal="90" workbookViewId="0">
      <selection activeCell="I45" sqref="I45"/>
    </sheetView>
  </sheetViews>
  <sheetFormatPr defaultRowHeight="12.75" x14ac:dyDescent="0.2"/>
  <cols>
    <col min="1" max="2" width="2.710937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17"/>
      <c r="J3" s="7"/>
    </row>
    <row r="4" spans="2:10" ht="15.75" x14ac:dyDescent="0.25">
      <c r="B4" s="5"/>
      <c r="C4" s="18" t="s">
        <v>43</v>
      </c>
      <c r="D4" s="17"/>
      <c r="E4" s="17"/>
      <c r="F4" s="17"/>
      <c r="G4" s="17"/>
      <c r="H4" s="17"/>
      <c r="I4" s="17"/>
      <c r="J4" s="7"/>
    </row>
    <row r="5" spans="2:10" ht="13.5" thickBot="1" x14ac:dyDescent="0.2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2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2">
      <c r="B7" s="5"/>
      <c r="C7" s="6" t="s">
        <v>45</v>
      </c>
      <c r="D7" s="17"/>
      <c r="E7" s="17"/>
      <c r="F7" s="17"/>
      <c r="G7" s="17"/>
      <c r="H7" s="17"/>
      <c r="I7" s="17"/>
      <c r="J7" s="7"/>
    </row>
    <row r="8" spans="2:10" x14ac:dyDescent="0.2">
      <c r="B8" s="5"/>
      <c r="C8" s="51" t="s">
        <v>46</v>
      </c>
      <c r="D8" s="17"/>
      <c r="E8" s="17"/>
      <c r="F8" s="17"/>
      <c r="G8" s="17"/>
      <c r="H8" s="17"/>
      <c r="I8" s="17"/>
      <c r="J8" s="7"/>
    </row>
    <row r="9" spans="2:10" x14ac:dyDescent="0.2">
      <c r="B9" s="5"/>
      <c r="C9" s="51" t="s">
        <v>47</v>
      </c>
      <c r="D9" s="17"/>
      <c r="E9" s="17"/>
      <c r="F9" s="17"/>
      <c r="G9" s="17"/>
      <c r="H9" s="17"/>
      <c r="I9" s="17"/>
      <c r="J9" s="7"/>
    </row>
    <row r="10" spans="2:10" ht="13.5" thickBot="1" x14ac:dyDescent="0.2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5.5" x14ac:dyDescent="0.2">
      <c r="B11" s="9"/>
      <c r="C11" s="23" t="s">
        <v>7</v>
      </c>
      <c r="D11" s="24" t="s">
        <v>11</v>
      </c>
      <c r="E11" s="24" t="s">
        <v>12</v>
      </c>
      <c r="F11" s="25" t="s">
        <v>13</v>
      </c>
      <c r="G11" s="25" t="s">
        <v>8</v>
      </c>
      <c r="H11" s="26" t="s">
        <v>9</v>
      </c>
      <c r="I11" s="27" t="s">
        <v>10</v>
      </c>
      <c r="J11" s="28"/>
    </row>
    <row r="12" spans="2:10" ht="4.1500000000000004" customHeight="1" x14ac:dyDescent="0.2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2">
      <c r="B13" s="36"/>
      <c r="C13" s="37" t="s">
        <v>14</v>
      </c>
      <c r="D13" s="47"/>
      <c r="E13" s="47" t="s">
        <v>42</v>
      </c>
      <c r="F13" s="47"/>
      <c r="G13" s="47"/>
      <c r="H13" s="38" t="s">
        <v>42</v>
      </c>
      <c r="I13" s="39"/>
      <c r="J13" s="40"/>
    </row>
    <row r="14" spans="2:10" x14ac:dyDescent="0.2">
      <c r="B14" s="41"/>
      <c r="C14" s="42" t="s">
        <v>15</v>
      </c>
      <c r="D14" s="48"/>
      <c r="E14" s="48" t="s">
        <v>283</v>
      </c>
      <c r="F14" s="48"/>
      <c r="G14" s="48"/>
      <c r="H14" s="43"/>
      <c r="I14" s="44" t="s">
        <v>42</v>
      </c>
      <c r="J14" s="45"/>
    </row>
    <row r="15" spans="2:10" x14ac:dyDescent="0.2">
      <c r="B15" s="41"/>
      <c r="C15" s="119" t="s">
        <v>16</v>
      </c>
      <c r="D15" s="48"/>
      <c r="E15" s="48"/>
      <c r="F15" s="48" t="s">
        <v>283</v>
      </c>
      <c r="G15" s="48"/>
      <c r="H15" s="43"/>
      <c r="I15" s="44"/>
      <c r="J15" s="45"/>
    </row>
    <row r="16" spans="2:10" x14ac:dyDescent="0.2">
      <c r="B16" s="41"/>
      <c r="C16" s="37" t="s">
        <v>17</v>
      </c>
      <c r="D16" s="48"/>
      <c r="E16" s="48" t="s">
        <v>283</v>
      </c>
      <c r="F16" s="48"/>
      <c r="G16" s="48"/>
      <c r="H16" s="43"/>
      <c r="I16" s="44" t="s">
        <v>42</v>
      </c>
      <c r="J16" s="45"/>
    </row>
    <row r="17" spans="2:10" x14ac:dyDescent="0.2">
      <c r="B17" s="41"/>
      <c r="C17" s="42" t="s">
        <v>18</v>
      </c>
      <c r="D17" s="48" t="s">
        <v>283</v>
      </c>
      <c r="E17" s="48"/>
      <c r="F17" s="48"/>
      <c r="G17" s="48"/>
      <c r="H17" s="43"/>
      <c r="I17" s="44" t="s">
        <v>42</v>
      </c>
      <c r="J17" s="45"/>
    </row>
    <row r="18" spans="2:10" x14ac:dyDescent="0.2">
      <c r="B18" s="41"/>
      <c r="C18" s="120" t="s">
        <v>19</v>
      </c>
      <c r="D18" s="48"/>
      <c r="E18" s="48"/>
      <c r="F18" s="48" t="s">
        <v>283</v>
      </c>
      <c r="G18" s="48"/>
      <c r="H18" s="43"/>
      <c r="I18" s="44"/>
      <c r="J18" s="45"/>
    </row>
    <row r="19" spans="2:10" x14ac:dyDescent="0.2">
      <c r="B19" s="41"/>
      <c r="C19" s="42" t="s">
        <v>20</v>
      </c>
      <c r="D19" s="48"/>
      <c r="E19" s="48"/>
      <c r="F19" s="48" t="s">
        <v>283</v>
      </c>
      <c r="G19" s="48"/>
      <c r="H19" s="43"/>
      <c r="I19" s="44"/>
      <c r="J19" s="45"/>
    </row>
    <row r="20" spans="2:10" x14ac:dyDescent="0.2">
      <c r="B20" s="41"/>
      <c r="C20" s="42" t="s">
        <v>21</v>
      </c>
      <c r="D20" s="48"/>
      <c r="E20" s="48"/>
      <c r="F20" s="48" t="s">
        <v>283</v>
      </c>
      <c r="G20" s="48"/>
      <c r="H20" s="43"/>
      <c r="I20" s="44"/>
      <c r="J20" s="45"/>
    </row>
    <row r="21" spans="2:10" x14ac:dyDescent="0.2">
      <c r="B21" s="41"/>
      <c r="C21" s="42" t="s">
        <v>22</v>
      </c>
      <c r="D21" s="48"/>
      <c r="E21" s="48"/>
      <c r="F21" s="48" t="s">
        <v>283</v>
      </c>
      <c r="G21" s="48"/>
      <c r="H21" s="43"/>
      <c r="I21" s="44"/>
      <c r="J21" s="45"/>
    </row>
    <row r="22" spans="2:10" x14ac:dyDescent="0.2">
      <c r="B22" s="41"/>
      <c r="C22" s="120" t="s">
        <v>23</v>
      </c>
      <c r="D22" s="48"/>
      <c r="E22" s="48"/>
      <c r="F22" s="48"/>
      <c r="G22" s="48" t="s">
        <v>283</v>
      </c>
      <c r="H22" s="43" t="s">
        <v>42</v>
      </c>
      <c r="I22" s="44"/>
      <c r="J22" s="45"/>
    </row>
    <row r="23" spans="2:10" x14ac:dyDescent="0.2">
      <c r="B23" s="41"/>
      <c r="C23" s="42" t="s">
        <v>24</v>
      </c>
      <c r="D23" s="48"/>
      <c r="E23" s="48"/>
      <c r="F23" s="48"/>
      <c r="G23" s="48" t="s">
        <v>283</v>
      </c>
      <c r="H23" s="43" t="s">
        <v>42</v>
      </c>
      <c r="I23" s="44"/>
      <c r="J23" s="45"/>
    </row>
    <row r="24" spans="2:10" x14ac:dyDescent="0.2">
      <c r="B24" s="41"/>
      <c r="C24" s="42" t="s">
        <v>25</v>
      </c>
      <c r="D24" s="48"/>
      <c r="E24" s="48"/>
      <c r="F24" s="48"/>
      <c r="G24" s="48" t="s">
        <v>283</v>
      </c>
      <c r="H24" s="43" t="s">
        <v>42</v>
      </c>
      <c r="I24" s="44"/>
      <c r="J24" s="45"/>
    </row>
    <row r="25" spans="2:10" x14ac:dyDescent="0.2">
      <c r="B25" s="41"/>
      <c r="C25" s="42" t="s">
        <v>26</v>
      </c>
      <c r="D25" s="48"/>
      <c r="E25" s="48"/>
      <c r="F25" s="48" t="s">
        <v>283</v>
      </c>
      <c r="G25" s="48"/>
      <c r="H25" s="43"/>
      <c r="I25" s="44"/>
      <c r="J25" s="45"/>
    </row>
    <row r="26" spans="2:10" x14ac:dyDescent="0.2">
      <c r="B26" s="41"/>
      <c r="C26" s="42" t="s">
        <v>27</v>
      </c>
      <c r="D26" s="48"/>
      <c r="E26" s="48"/>
      <c r="F26" s="48" t="s">
        <v>283</v>
      </c>
      <c r="G26" s="48"/>
      <c r="H26" s="43"/>
      <c r="I26" s="44"/>
      <c r="J26" s="45"/>
    </row>
    <row r="27" spans="2:10" x14ac:dyDescent="0.2">
      <c r="B27" s="41"/>
      <c r="C27" s="120" t="s">
        <v>28</v>
      </c>
      <c r="D27" s="48"/>
      <c r="E27" s="48"/>
      <c r="F27" s="48" t="s">
        <v>283</v>
      </c>
      <c r="G27" s="48"/>
      <c r="H27" s="43"/>
      <c r="I27" s="44"/>
      <c r="J27" s="45"/>
    </row>
    <row r="28" spans="2:10" x14ac:dyDescent="0.2">
      <c r="B28" s="41"/>
      <c r="C28" s="120" t="s">
        <v>29</v>
      </c>
      <c r="D28" s="48"/>
      <c r="E28" s="48"/>
      <c r="F28" s="48"/>
      <c r="G28" s="48" t="s">
        <v>283</v>
      </c>
      <c r="H28" s="43" t="s">
        <v>42</v>
      </c>
      <c r="I28" s="44"/>
      <c r="J28" s="45"/>
    </row>
    <row r="29" spans="2:10" x14ac:dyDescent="0.2">
      <c r="B29" s="41"/>
      <c r="C29" s="42" t="s">
        <v>30</v>
      </c>
      <c r="D29" s="48" t="s">
        <v>283</v>
      </c>
      <c r="E29" s="48"/>
      <c r="F29" s="48"/>
      <c r="G29" s="48"/>
      <c r="H29" s="43"/>
      <c r="I29" s="44" t="s">
        <v>42</v>
      </c>
      <c r="J29" s="45"/>
    </row>
    <row r="30" spans="2:10" x14ac:dyDescent="0.2">
      <c r="B30" s="41"/>
      <c r="C30" s="42" t="s">
        <v>31</v>
      </c>
      <c r="D30" s="48" t="s">
        <v>283</v>
      </c>
      <c r="E30" s="48"/>
      <c r="F30" s="48"/>
      <c r="G30" s="48"/>
      <c r="H30" s="43"/>
      <c r="I30" s="44" t="s">
        <v>42</v>
      </c>
      <c r="J30" s="45"/>
    </row>
    <row r="31" spans="2:10" x14ac:dyDescent="0.2">
      <c r="B31" s="41"/>
      <c r="C31" s="42" t="s">
        <v>32</v>
      </c>
      <c r="D31" s="48"/>
      <c r="E31" s="48"/>
      <c r="F31" s="48" t="s">
        <v>283</v>
      </c>
      <c r="G31" s="48"/>
      <c r="H31" s="43"/>
      <c r="I31" s="44"/>
      <c r="J31" s="45"/>
    </row>
    <row r="32" spans="2:10" x14ac:dyDescent="0.2">
      <c r="B32" s="41"/>
      <c r="C32" s="42" t="s">
        <v>33</v>
      </c>
      <c r="D32" s="48"/>
      <c r="E32" s="48"/>
      <c r="F32" s="48" t="s">
        <v>283</v>
      </c>
      <c r="G32" s="48"/>
      <c r="H32" s="43"/>
      <c r="I32" s="44"/>
      <c r="J32" s="45"/>
    </row>
    <row r="33" spans="2:10" x14ac:dyDescent="0.2">
      <c r="B33" s="41"/>
      <c r="C33" s="42" t="s">
        <v>34</v>
      </c>
      <c r="D33" s="48" t="s">
        <v>283</v>
      </c>
      <c r="E33" s="48"/>
      <c r="F33" s="48"/>
      <c r="G33" s="48"/>
      <c r="H33" s="43"/>
      <c r="I33" s="44" t="s">
        <v>42</v>
      </c>
      <c r="J33" s="45"/>
    </row>
    <row r="34" spans="2:10" x14ac:dyDescent="0.2">
      <c r="B34" s="41"/>
      <c r="C34" s="42" t="s">
        <v>35</v>
      </c>
      <c r="D34" s="48" t="s">
        <v>283</v>
      </c>
      <c r="E34" s="48"/>
      <c r="F34" s="48"/>
      <c r="G34" s="48"/>
      <c r="H34" s="43"/>
      <c r="I34" s="44" t="s">
        <v>42</v>
      </c>
      <c r="J34" s="45"/>
    </row>
    <row r="35" spans="2:10" x14ac:dyDescent="0.2">
      <c r="B35" s="41"/>
      <c r="C35" s="42" t="s">
        <v>36</v>
      </c>
      <c r="D35" s="48" t="s">
        <v>283</v>
      </c>
      <c r="E35" s="48"/>
      <c r="F35" s="48"/>
      <c r="G35" s="48"/>
      <c r="H35" s="43"/>
      <c r="I35" s="44" t="s">
        <v>42</v>
      </c>
      <c r="J35" s="45"/>
    </row>
    <row r="36" spans="2:10" x14ac:dyDescent="0.2">
      <c r="B36" s="41"/>
      <c r="C36" s="42" t="s">
        <v>37</v>
      </c>
      <c r="D36" s="48"/>
      <c r="E36" s="48"/>
      <c r="F36" s="48" t="s">
        <v>283</v>
      </c>
      <c r="G36" s="48"/>
      <c r="H36" s="43" t="s">
        <v>42</v>
      </c>
      <c r="I36" s="44"/>
      <c r="J36" s="45"/>
    </row>
    <row r="37" spans="2:10" x14ac:dyDescent="0.2">
      <c r="B37" s="41"/>
      <c r="C37" s="42" t="s">
        <v>38</v>
      </c>
      <c r="D37" s="48"/>
      <c r="E37" s="48"/>
      <c r="F37" s="48" t="s">
        <v>283</v>
      </c>
      <c r="G37" s="48"/>
      <c r="H37" s="43"/>
      <c r="I37" s="44"/>
      <c r="J37" s="45"/>
    </row>
    <row r="38" spans="2:10" x14ac:dyDescent="0.2">
      <c r="B38" s="41"/>
      <c r="C38" s="42" t="s">
        <v>39</v>
      </c>
      <c r="D38" s="48"/>
      <c r="E38" s="48"/>
      <c r="F38" s="48" t="s">
        <v>283</v>
      </c>
      <c r="G38" s="48"/>
      <c r="H38" s="43"/>
      <c r="I38" s="44"/>
      <c r="J38" s="45"/>
    </row>
    <row r="39" spans="2:10" x14ac:dyDescent="0.2">
      <c r="B39" s="41"/>
      <c r="C39" s="42" t="s">
        <v>40</v>
      </c>
      <c r="D39" s="48"/>
      <c r="E39" s="48"/>
      <c r="F39" s="48"/>
      <c r="G39" s="48" t="s">
        <v>283</v>
      </c>
      <c r="H39" s="43" t="s">
        <v>42</v>
      </c>
      <c r="I39" s="44"/>
      <c r="J39" s="45"/>
    </row>
    <row r="40" spans="2:10" x14ac:dyDescent="0.2">
      <c r="B40" s="5"/>
      <c r="C40" s="7" t="s">
        <v>41</v>
      </c>
      <c r="D40" s="49"/>
      <c r="E40" s="49"/>
      <c r="F40" s="49"/>
      <c r="G40" s="49" t="s">
        <v>283</v>
      </c>
      <c r="H40" s="34" t="s">
        <v>42</v>
      </c>
      <c r="I40" s="35"/>
      <c r="J40" s="31"/>
    </row>
    <row r="41" spans="2:10" ht="4.1500000000000004" customHeight="1" x14ac:dyDescent="0.2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I71"/>
  <sheetViews>
    <sheetView showGridLines="0" workbookViewId="0">
      <pane ySplit="10" topLeftCell="A56" activePane="bottomLeft" state="frozen"/>
      <selection pane="bottomLeft" activeCell="K53" sqref="K53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7"/>
    </row>
    <row r="4" spans="2:8" ht="15.75" x14ac:dyDescent="0.25">
      <c r="B4" s="5"/>
      <c r="C4" s="18" t="s">
        <v>48</v>
      </c>
      <c r="D4" s="17"/>
      <c r="E4" s="17"/>
      <c r="F4" s="17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17"/>
      <c r="E7" s="17"/>
      <c r="F7" s="17"/>
      <c r="G7" s="17"/>
      <c r="H7" s="7"/>
    </row>
    <row r="8" spans="2:8" x14ac:dyDescent="0.2">
      <c r="B8" s="5"/>
      <c r="C8" s="51" t="s">
        <v>49</v>
      </c>
      <c r="D8" s="17"/>
      <c r="E8" s="17"/>
      <c r="F8" s="17"/>
      <c r="G8" s="17"/>
      <c r="H8" s="7"/>
    </row>
    <row r="9" spans="2:8" x14ac:dyDescent="0.2">
      <c r="B9" s="5"/>
      <c r="C9" s="51" t="s">
        <v>50</v>
      </c>
      <c r="D9" s="17"/>
      <c r="E9" s="17"/>
      <c r="F9" s="17"/>
      <c r="G9" s="17"/>
      <c r="H9" s="7"/>
    </row>
    <row r="10" spans="2:8" ht="13.5" thickBot="1" x14ac:dyDescent="0.25">
      <c r="B10" s="19"/>
      <c r="C10" s="14"/>
      <c r="D10" s="14"/>
      <c r="E10" s="14"/>
      <c r="F10" s="14"/>
      <c r="G10" s="14"/>
      <c r="H10" s="20"/>
    </row>
    <row r="11" spans="2:8" x14ac:dyDescent="0.2">
      <c r="B11" s="5"/>
      <c r="C11" s="17" t="s">
        <v>274</v>
      </c>
      <c r="D11" s="17"/>
      <c r="E11" s="17"/>
      <c r="F11" s="17"/>
      <c r="G11" s="17"/>
      <c r="H11" s="7"/>
    </row>
    <row r="12" spans="2:8" x14ac:dyDescent="0.2">
      <c r="B12" s="5"/>
      <c r="C12" s="6" t="s">
        <v>51</v>
      </c>
      <c r="E12" s="17"/>
      <c r="F12" s="17"/>
      <c r="G12" s="17"/>
      <c r="H12" s="7"/>
    </row>
    <row r="13" spans="2:8" ht="4.1500000000000004" customHeight="1" x14ac:dyDescent="0.2">
      <c r="B13" s="5"/>
      <c r="C13" s="17"/>
      <c r="D13" s="17"/>
      <c r="E13" s="17"/>
      <c r="F13" s="17"/>
      <c r="G13" s="17"/>
      <c r="H13" s="7"/>
    </row>
    <row r="14" spans="2:8" x14ac:dyDescent="0.2">
      <c r="B14" s="5"/>
      <c r="C14" s="22" t="s">
        <v>53</v>
      </c>
      <c r="D14" s="52" t="s">
        <v>52</v>
      </c>
      <c r="E14" s="17"/>
      <c r="F14" s="22" t="s">
        <v>53</v>
      </c>
      <c r="G14" s="52" t="s">
        <v>88</v>
      </c>
      <c r="H14" s="7"/>
    </row>
    <row r="15" spans="2:8" ht="4.1500000000000004" customHeight="1" x14ac:dyDescent="0.2">
      <c r="B15" s="5"/>
      <c r="C15" s="6"/>
      <c r="D15" s="17"/>
      <c r="E15" s="17"/>
      <c r="F15" s="17"/>
      <c r="G15" s="17"/>
      <c r="H15" s="7"/>
    </row>
    <row r="16" spans="2:8" x14ac:dyDescent="0.2">
      <c r="B16" s="5"/>
      <c r="C16" s="17" t="s">
        <v>54</v>
      </c>
      <c r="D16" s="56">
        <v>1.04</v>
      </c>
      <c r="E16" s="17"/>
      <c r="F16" s="17" t="s">
        <v>14</v>
      </c>
      <c r="G16" s="56">
        <v>2080.0100000000002</v>
      </c>
      <c r="H16" s="7"/>
    </row>
    <row r="17" spans="2:8" x14ac:dyDescent="0.2">
      <c r="B17" s="5"/>
      <c r="C17" s="17" t="s">
        <v>55</v>
      </c>
      <c r="D17" s="55">
        <f>ROUND(136.99/100,2)</f>
        <v>1.37</v>
      </c>
      <c r="E17" s="17"/>
      <c r="F17" s="17" t="s">
        <v>24</v>
      </c>
      <c r="G17" s="55">
        <f>ROUND(650*(200/4200),2)</f>
        <v>30.95</v>
      </c>
      <c r="H17" s="7"/>
    </row>
    <row r="18" spans="2:8" x14ac:dyDescent="0.2">
      <c r="B18" s="5"/>
      <c r="C18" s="17" t="s">
        <v>56</v>
      </c>
      <c r="D18" s="55">
        <f>ROUND((20*3.59)/100,2)</f>
        <v>0.72</v>
      </c>
      <c r="E18" s="17"/>
      <c r="F18" s="17" t="s">
        <v>40</v>
      </c>
      <c r="G18" s="55">
        <f>ROUND(420*(200/4200),2)</f>
        <v>20</v>
      </c>
      <c r="H18" s="7"/>
    </row>
    <row r="19" spans="2:8" x14ac:dyDescent="0.2">
      <c r="B19" s="5"/>
      <c r="C19" s="17" t="s">
        <v>57</v>
      </c>
      <c r="D19" s="55">
        <f>ROUND((34.99/12)*2,2)</f>
        <v>5.83</v>
      </c>
      <c r="E19" s="17"/>
      <c r="F19" s="17" t="s">
        <v>137</v>
      </c>
      <c r="G19" s="55">
        <f>ROUND(600*(200/4200),2)</f>
        <v>28.57</v>
      </c>
      <c r="H19" s="7"/>
    </row>
    <row r="20" spans="2:8" x14ac:dyDescent="0.2">
      <c r="B20" s="5"/>
      <c r="C20" s="17" t="s">
        <v>58</v>
      </c>
      <c r="D20" s="55">
        <f>ROUND(((194.99+7.49)/200),2)</f>
        <v>1.01</v>
      </c>
      <c r="E20" s="17"/>
      <c r="F20" s="17" t="s">
        <v>29</v>
      </c>
      <c r="G20" s="55">
        <f>ROUND(83*(200/4200),2)</f>
        <v>3.95</v>
      </c>
      <c r="H20" s="7"/>
    </row>
    <row r="21" spans="2:8" x14ac:dyDescent="0.2">
      <c r="B21" s="5"/>
      <c r="C21" s="63"/>
      <c r="D21" s="63"/>
      <c r="E21" s="17"/>
      <c r="F21" s="17" t="s">
        <v>59</v>
      </c>
      <c r="G21" s="55">
        <f>ROUND(43.65*(200/4200),2)</f>
        <v>2.08</v>
      </c>
      <c r="H21" s="7"/>
    </row>
    <row r="22" spans="2:8" x14ac:dyDescent="0.2">
      <c r="B22" s="5"/>
      <c r="C22" s="21"/>
      <c r="D22" s="21"/>
      <c r="E22" s="17"/>
      <c r="F22" s="17" t="s">
        <v>60</v>
      </c>
      <c r="G22" s="55">
        <f>ROUND(49.65*(200/4200),2)</f>
        <v>2.36</v>
      </c>
      <c r="H22" s="7"/>
    </row>
    <row r="23" spans="2:8" x14ac:dyDescent="0.2">
      <c r="B23" s="5"/>
      <c r="C23" s="21"/>
      <c r="D23" s="21"/>
      <c r="E23" s="17"/>
      <c r="F23" s="17" t="s">
        <v>41</v>
      </c>
      <c r="G23" s="55">
        <f>ROUND(600/3,2)</f>
        <v>200</v>
      </c>
      <c r="H23" s="7"/>
    </row>
    <row r="24" spans="2:8" ht="3.95" customHeight="1" x14ac:dyDescent="0.2">
      <c r="B24" s="5"/>
      <c r="C24" s="21"/>
      <c r="D24" s="21"/>
      <c r="E24" s="17"/>
      <c r="F24" s="21"/>
      <c r="G24" s="21"/>
      <c r="H24" s="7"/>
    </row>
    <row r="25" spans="2:8" ht="13.5" thickBot="1" x14ac:dyDescent="0.25">
      <c r="B25" s="5"/>
      <c r="C25" s="53" t="s">
        <v>61</v>
      </c>
      <c r="D25" s="61">
        <v>9.9700000000000006</v>
      </c>
      <c r="E25" s="17"/>
      <c r="F25" s="57" t="s">
        <v>62</v>
      </c>
      <c r="G25" s="61">
        <v>2367.92</v>
      </c>
      <c r="H25" s="7"/>
    </row>
    <row r="26" spans="2:8" x14ac:dyDescent="0.2">
      <c r="B26" s="5"/>
      <c r="C26" s="17"/>
      <c r="D26" s="17"/>
      <c r="E26" s="17"/>
      <c r="F26" s="17"/>
      <c r="G26" s="17"/>
      <c r="H26" s="7"/>
    </row>
    <row r="27" spans="2:8" ht="4.1500000000000004" customHeight="1" x14ac:dyDescent="0.2">
      <c r="B27" s="58"/>
      <c r="C27" s="59"/>
      <c r="D27" s="59"/>
      <c r="E27" s="59"/>
      <c r="F27" s="59"/>
      <c r="G27" s="59"/>
      <c r="H27" s="60"/>
    </row>
    <row r="28" spans="2:8" ht="17.25" customHeight="1" x14ac:dyDescent="0.2">
      <c r="B28" s="5"/>
      <c r="C28" s="17" t="s">
        <v>275</v>
      </c>
      <c r="D28" s="17"/>
      <c r="E28" s="17"/>
      <c r="F28" s="17"/>
      <c r="G28" s="17"/>
      <c r="H28" s="7"/>
    </row>
    <row r="29" spans="2:8" x14ac:dyDescent="0.2">
      <c r="B29" s="5"/>
      <c r="C29" s="6" t="s">
        <v>63</v>
      </c>
      <c r="D29" s="17"/>
      <c r="E29" s="17"/>
      <c r="F29" s="17"/>
      <c r="G29" s="17"/>
      <c r="H29" s="7"/>
    </row>
    <row r="30" spans="2:8" ht="4.1500000000000004" customHeight="1" x14ac:dyDescent="0.2">
      <c r="B30" s="5"/>
      <c r="C30" s="17"/>
      <c r="D30" s="17"/>
      <c r="E30" s="17"/>
      <c r="F30" s="17"/>
      <c r="G30" s="17"/>
      <c r="H30" s="7"/>
    </row>
    <row r="31" spans="2:8" x14ac:dyDescent="0.2">
      <c r="B31" s="5"/>
      <c r="C31" s="22" t="s">
        <v>53</v>
      </c>
      <c r="D31" s="52" t="s">
        <v>52</v>
      </c>
      <c r="E31" s="17"/>
      <c r="F31" s="22" t="s">
        <v>53</v>
      </c>
      <c r="G31" s="52" t="s">
        <v>88</v>
      </c>
      <c r="H31" s="7"/>
    </row>
    <row r="32" spans="2:8" ht="4.1500000000000004" customHeight="1" x14ac:dyDescent="0.2">
      <c r="B32" s="5"/>
      <c r="C32" s="6"/>
      <c r="D32" s="17"/>
      <c r="E32" s="17"/>
      <c r="F32" s="17"/>
      <c r="G32" s="17"/>
      <c r="H32" s="7"/>
    </row>
    <row r="33" spans="2:8" x14ac:dyDescent="0.2">
      <c r="B33" s="5"/>
      <c r="C33" s="17" t="s">
        <v>15</v>
      </c>
      <c r="D33" s="64">
        <f>ROUND((9*8)*22/550,2)</f>
        <v>2.88</v>
      </c>
      <c r="E33" s="17"/>
      <c r="F33" s="17" t="s">
        <v>24</v>
      </c>
      <c r="G33" s="64">
        <f>ROUND(650*(1500/4200),2)</f>
        <v>232.14</v>
      </c>
      <c r="H33" s="7"/>
    </row>
    <row r="34" spans="2:8" x14ac:dyDescent="0.2">
      <c r="B34" s="5"/>
      <c r="C34" s="17" t="s">
        <v>64</v>
      </c>
      <c r="D34" s="55">
        <f>ROUND((3.29/6)/2,2)</f>
        <v>0.27</v>
      </c>
      <c r="E34" s="17"/>
      <c r="F34" s="17" t="s">
        <v>40</v>
      </c>
      <c r="G34" s="55">
        <f>ROUND(420*(1500/4200),2)</f>
        <v>150</v>
      </c>
      <c r="H34" s="7"/>
    </row>
    <row r="35" spans="2:8" x14ac:dyDescent="0.2">
      <c r="B35" s="5"/>
      <c r="C35" s="17" t="s">
        <v>56</v>
      </c>
      <c r="D35" s="116">
        <f>ROUND((2*3.59)/75,2)</f>
        <v>0.1</v>
      </c>
      <c r="E35" s="17"/>
      <c r="F35" s="17" t="s">
        <v>137</v>
      </c>
      <c r="G35" s="54">
        <v>214.29</v>
      </c>
      <c r="H35" s="7"/>
    </row>
    <row r="36" spans="2:8" x14ac:dyDescent="0.2">
      <c r="B36" s="5"/>
      <c r="C36" s="17" t="s">
        <v>57</v>
      </c>
      <c r="D36" s="55">
        <f>ROUND(34.99/25,2)</f>
        <v>1.4</v>
      </c>
      <c r="E36" s="17"/>
      <c r="F36" s="17" t="s">
        <v>29</v>
      </c>
      <c r="G36" s="55">
        <f>ROUND(83*(1500/4200),2)</f>
        <v>29.64</v>
      </c>
      <c r="H36" s="7"/>
    </row>
    <row r="37" spans="2:8" x14ac:dyDescent="0.2">
      <c r="B37" s="5"/>
      <c r="C37" s="63"/>
      <c r="D37" s="63"/>
      <c r="E37" s="17"/>
      <c r="F37" s="17" t="s">
        <v>59</v>
      </c>
      <c r="G37" s="55">
        <f>ROUND(43.65*(1500/4200),2)</f>
        <v>15.59</v>
      </c>
      <c r="H37" s="7"/>
    </row>
    <row r="38" spans="2:8" x14ac:dyDescent="0.2">
      <c r="B38" s="5"/>
      <c r="C38" s="63"/>
      <c r="D38" s="63"/>
      <c r="E38" s="17"/>
      <c r="F38" s="17" t="s">
        <v>60</v>
      </c>
      <c r="G38" s="116">
        <v>16.78</v>
      </c>
      <c r="H38" s="7"/>
    </row>
    <row r="39" spans="2:8" x14ac:dyDescent="0.2">
      <c r="B39" s="5"/>
      <c r="C39" s="21"/>
      <c r="D39" s="21"/>
      <c r="E39" s="17"/>
      <c r="F39" s="17" t="s">
        <v>41</v>
      </c>
      <c r="G39" s="55">
        <f>ROUND(600/3,2)</f>
        <v>200</v>
      </c>
      <c r="H39" s="7"/>
    </row>
    <row r="40" spans="2:8" ht="3.95" customHeight="1" x14ac:dyDescent="0.2">
      <c r="B40" s="5"/>
      <c r="C40" s="21"/>
      <c r="D40" s="21"/>
      <c r="E40" s="17"/>
      <c r="F40" s="21"/>
      <c r="G40" s="21"/>
      <c r="H40" s="7"/>
    </row>
    <row r="41" spans="2:8" ht="13.5" thickBot="1" x14ac:dyDescent="0.25">
      <c r="B41" s="5"/>
      <c r="C41" s="53" t="s">
        <v>61</v>
      </c>
      <c r="D41" s="115">
        <v>4.6500000000000004</v>
      </c>
      <c r="E41" s="17"/>
      <c r="F41" s="57" t="s">
        <v>62</v>
      </c>
      <c r="G41" s="117">
        <v>858.44</v>
      </c>
      <c r="H41" s="7"/>
    </row>
    <row r="42" spans="2:8" x14ac:dyDescent="0.2">
      <c r="B42" s="5"/>
      <c r="C42" s="17"/>
      <c r="D42" s="17"/>
      <c r="E42" s="17"/>
      <c r="F42" s="17"/>
      <c r="G42" s="17"/>
      <c r="H42" s="7"/>
    </row>
    <row r="43" spans="2:8" ht="4.1500000000000004" customHeight="1" x14ac:dyDescent="0.2">
      <c r="B43" s="58"/>
      <c r="C43" s="59"/>
      <c r="D43" s="59"/>
      <c r="E43" s="59"/>
      <c r="F43" s="59"/>
      <c r="G43" s="59"/>
      <c r="H43" s="60"/>
    </row>
    <row r="44" spans="2:8" x14ac:dyDescent="0.2">
      <c r="B44" s="5"/>
      <c r="C44" s="17" t="s">
        <v>276</v>
      </c>
      <c r="D44" s="17"/>
      <c r="E44" s="17"/>
      <c r="F44" s="17"/>
      <c r="G44" s="17"/>
      <c r="H44" s="7"/>
    </row>
    <row r="45" spans="2:8" x14ac:dyDescent="0.2">
      <c r="B45" s="5"/>
      <c r="C45" s="6" t="s">
        <v>65</v>
      </c>
      <c r="D45" s="17"/>
      <c r="E45" s="17"/>
      <c r="F45" s="17"/>
      <c r="G45" s="17"/>
      <c r="H45" s="7"/>
    </row>
    <row r="46" spans="2:8" ht="4.1500000000000004" customHeight="1" x14ac:dyDescent="0.2">
      <c r="B46" s="5"/>
      <c r="C46" s="17"/>
      <c r="D46" s="17"/>
      <c r="E46" s="17"/>
      <c r="F46" s="17"/>
      <c r="G46" s="17"/>
      <c r="H46" s="7"/>
    </row>
    <row r="47" spans="2:8" x14ac:dyDescent="0.2">
      <c r="B47" s="5"/>
      <c r="C47" s="22" t="s">
        <v>53</v>
      </c>
      <c r="D47" s="52" t="s">
        <v>52</v>
      </c>
      <c r="E47" s="17"/>
      <c r="F47" s="22" t="s">
        <v>53</v>
      </c>
      <c r="G47" s="52" t="s">
        <v>88</v>
      </c>
      <c r="H47" s="7"/>
    </row>
    <row r="48" spans="2:8" ht="4.1500000000000004" customHeight="1" x14ac:dyDescent="0.2">
      <c r="B48" s="5"/>
      <c r="C48" s="6"/>
      <c r="D48" s="17"/>
      <c r="E48" s="17"/>
      <c r="F48" s="17"/>
      <c r="G48" s="17"/>
      <c r="H48" s="7"/>
    </row>
    <row r="49" spans="2:8" x14ac:dyDescent="0.2">
      <c r="B49" s="5"/>
      <c r="C49" s="17" t="s">
        <v>17</v>
      </c>
      <c r="D49" s="65">
        <v>5.63</v>
      </c>
      <c r="E49" s="17"/>
      <c r="F49" s="17" t="s">
        <v>23</v>
      </c>
      <c r="G49" s="112">
        <v>80</v>
      </c>
      <c r="H49" s="7"/>
    </row>
    <row r="50" spans="2:8" x14ac:dyDescent="0.2">
      <c r="B50" s="5"/>
      <c r="C50" s="17" t="s">
        <v>56</v>
      </c>
      <c r="D50" s="55">
        <f>ROUND((3.59*2*12)/100,2)</f>
        <v>0.86</v>
      </c>
      <c r="E50" s="17"/>
      <c r="F50" s="17" t="s">
        <v>24</v>
      </c>
      <c r="G50" s="55">
        <f>ROUND(650*(2500/4200),2)</f>
        <v>386.9</v>
      </c>
      <c r="H50" s="7"/>
    </row>
    <row r="51" spans="2:8" x14ac:dyDescent="0.2">
      <c r="B51" s="5"/>
      <c r="C51" s="17" t="s">
        <v>57</v>
      </c>
      <c r="D51" s="55">
        <f>ROUND(34.99/40,2)</f>
        <v>0.87</v>
      </c>
      <c r="E51" s="17"/>
      <c r="F51" s="17" t="s">
        <v>40</v>
      </c>
      <c r="G51" s="55">
        <f>ROUND(420*(2500/4200),2)</f>
        <v>250</v>
      </c>
      <c r="H51" s="7"/>
    </row>
    <row r="52" spans="2:8" x14ac:dyDescent="0.2">
      <c r="B52" s="5"/>
      <c r="C52" s="63"/>
      <c r="D52" s="63"/>
      <c r="E52" s="17"/>
      <c r="F52" s="17" t="s">
        <v>137</v>
      </c>
      <c r="G52" s="54">
        <v>357.16</v>
      </c>
      <c r="H52" s="7"/>
    </row>
    <row r="53" spans="2:8" x14ac:dyDescent="0.2">
      <c r="B53" s="5"/>
      <c r="C53" s="63"/>
      <c r="D53" s="63"/>
      <c r="E53" s="17"/>
      <c r="F53" s="17" t="s">
        <v>29</v>
      </c>
      <c r="G53" s="55">
        <f>ROUND(83*(2500/4200),2)</f>
        <v>49.4</v>
      </c>
      <c r="H53" s="7"/>
    </row>
    <row r="54" spans="2:8" x14ac:dyDescent="0.2">
      <c r="B54" s="5"/>
      <c r="C54" s="63"/>
      <c r="D54" s="63"/>
      <c r="E54" s="17"/>
      <c r="F54" s="17" t="s">
        <v>59</v>
      </c>
      <c r="G54" s="55">
        <f>ROUND(43.65*(2500/4200),2)</f>
        <v>25.98</v>
      </c>
      <c r="H54" s="7"/>
    </row>
    <row r="55" spans="2:8" x14ac:dyDescent="0.2">
      <c r="B55" s="5"/>
      <c r="C55" s="21"/>
      <c r="D55" s="21"/>
      <c r="E55" s="17"/>
      <c r="F55" s="17" t="s">
        <v>60</v>
      </c>
      <c r="G55" s="55">
        <f>ROUND(49.65*(2500/4200),2)</f>
        <v>29.55</v>
      </c>
      <c r="H55" s="7"/>
    </row>
    <row r="56" spans="2:8" x14ac:dyDescent="0.2">
      <c r="B56" s="5"/>
      <c r="C56" s="21"/>
      <c r="D56" s="21"/>
      <c r="E56" s="17"/>
      <c r="F56" s="21" t="s">
        <v>41</v>
      </c>
      <c r="G56" s="55">
        <f>ROUND(600/3,2)</f>
        <v>200</v>
      </c>
      <c r="H56" s="7"/>
    </row>
    <row r="57" spans="2:8" ht="3.95" customHeight="1" x14ac:dyDescent="0.2">
      <c r="B57" s="5"/>
      <c r="C57" s="21"/>
      <c r="D57" s="21"/>
      <c r="E57" s="17"/>
      <c r="F57" s="21"/>
      <c r="G57" s="21"/>
      <c r="H57" s="7"/>
    </row>
    <row r="58" spans="2:8" ht="13.5" thickBot="1" x14ac:dyDescent="0.25">
      <c r="B58" s="5"/>
      <c r="C58" s="53" t="s">
        <v>61</v>
      </c>
      <c r="D58" s="62">
        <v>7.36</v>
      </c>
      <c r="E58" s="17"/>
      <c r="F58" s="57" t="s">
        <v>62</v>
      </c>
      <c r="G58" s="61">
        <v>1378.9880952380952</v>
      </c>
      <c r="H58" s="7"/>
    </row>
    <row r="59" spans="2:8" x14ac:dyDescent="0.2">
      <c r="B59" s="5"/>
      <c r="C59" s="17"/>
      <c r="D59" s="17"/>
      <c r="E59" s="17"/>
      <c r="F59" s="17"/>
      <c r="G59" s="17"/>
      <c r="H59" s="7"/>
    </row>
    <row r="60" spans="2:8" ht="4.1500000000000004" customHeight="1" x14ac:dyDescent="0.2">
      <c r="B60" s="9"/>
      <c r="C60" s="10"/>
      <c r="D60" s="10"/>
      <c r="E60" s="10"/>
      <c r="F60" s="10"/>
      <c r="G60" s="10"/>
      <c r="H60" s="11"/>
    </row>
    <row r="62" spans="2:8" ht="13.5" thickBot="1" x14ac:dyDescent="0.25"/>
    <row r="63" spans="2:8" ht="16.5" thickTop="1" thickBot="1" x14ac:dyDescent="0.3">
      <c r="C63" s="121" t="s">
        <v>288</v>
      </c>
    </row>
    <row r="64" spans="2:8" ht="15.75" thickTop="1" x14ac:dyDescent="0.25">
      <c r="B64">
        <v>1</v>
      </c>
      <c r="C64" s="122" t="s">
        <v>289</v>
      </c>
    </row>
    <row r="65" spans="2:9" x14ac:dyDescent="0.2">
      <c r="C65" t="s">
        <v>291</v>
      </c>
    </row>
    <row r="67" spans="2:9" ht="15" x14ac:dyDescent="0.25">
      <c r="B67">
        <v>2</v>
      </c>
      <c r="C67" s="122" t="s">
        <v>290</v>
      </c>
      <c r="D67" s="122"/>
      <c r="E67" s="122"/>
      <c r="F67" s="122"/>
      <c r="G67" s="122"/>
      <c r="H67" s="122"/>
      <c r="I67" s="122"/>
    </row>
    <row r="68" spans="2:9" x14ac:dyDescent="0.2">
      <c r="C68" t="s">
        <v>293</v>
      </c>
    </row>
    <row r="70" spans="2:9" ht="15" x14ac:dyDescent="0.25">
      <c r="B70">
        <v>3</v>
      </c>
      <c r="C70" s="122" t="s">
        <v>276</v>
      </c>
      <c r="D70" s="122"/>
      <c r="E70" s="122"/>
      <c r="F70" s="122"/>
    </row>
    <row r="71" spans="2:9" x14ac:dyDescent="0.2">
      <c r="C71" t="s">
        <v>292</v>
      </c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242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244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248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249</v>
      </c>
    </row>
    <row r="23" spans="1:1" ht="4.1500000000000004" customHeight="1" x14ac:dyDescent="0.2"/>
    <row r="24" spans="1:1" x14ac:dyDescent="0.2">
      <c r="A24" s="101" t="s">
        <v>245</v>
      </c>
    </row>
    <row r="25" spans="1:1" ht="4.1500000000000004" customHeight="1" x14ac:dyDescent="0.2"/>
    <row r="26" spans="1:1" x14ac:dyDescent="0.2">
      <c r="A26" s="103" t="s">
        <v>247</v>
      </c>
    </row>
    <row r="27" spans="1:1" x14ac:dyDescent="0.2">
      <c r="A27" s="103" t="s">
        <v>256</v>
      </c>
    </row>
    <row r="28" spans="1:1" x14ac:dyDescent="0.2">
      <c r="A28" s="103" t="s">
        <v>257</v>
      </c>
    </row>
    <row r="29" spans="1:1" x14ac:dyDescent="0.2">
      <c r="A29" s="103"/>
    </row>
    <row r="30" spans="1:1" x14ac:dyDescent="0.2">
      <c r="A30" s="101" t="s">
        <v>246</v>
      </c>
    </row>
    <row r="31" spans="1:1" ht="4.1500000000000004" customHeight="1" x14ac:dyDescent="0.2"/>
    <row r="32" spans="1:1" x14ac:dyDescent="0.2">
      <c r="A32" s="103" t="s">
        <v>258</v>
      </c>
    </row>
    <row r="33" spans="1:1" x14ac:dyDescent="0.2">
      <c r="A33" s="103" t="s">
        <v>250</v>
      </c>
    </row>
    <row r="34" spans="1:1" x14ac:dyDescent="0.2">
      <c r="A34" s="103" t="s">
        <v>259</v>
      </c>
    </row>
    <row r="35" spans="1:1" x14ac:dyDescent="0.2">
      <c r="A35" s="103" t="s">
        <v>260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topLeftCell="A6" workbookViewId="0">
      <selection activeCell="H28" sqref="H28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66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67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68</v>
      </c>
      <c r="D9" s="66"/>
      <c r="E9" s="66"/>
      <c r="F9" s="66"/>
      <c r="G9" s="66"/>
      <c r="H9" s="66"/>
      <c r="I9" s="7"/>
    </row>
    <row r="10" spans="2:9" x14ac:dyDescent="0.2">
      <c r="B10" s="5"/>
      <c r="C10" s="51"/>
      <c r="D10" s="17"/>
      <c r="E10" s="17"/>
      <c r="F10" s="17"/>
      <c r="G10" s="17"/>
      <c r="H10" s="17"/>
      <c r="I10" s="7"/>
    </row>
    <row r="11" spans="2:9" x14ac:dyDescent="0.2">
      <c r="B11" s="5"/>
      <c r="C11" s="6" t="s">
        <v>81</v>
      </c>
      <c r="D11" s="17"/>
      <c r="E11" s="17"/>
      <c r="F11" s="17"/>
      <c r="G11" s="17"/>
      <c r="H11" s="17"/>
      <c r="I11" s="7"/>
    </row>
    <row r="12" spans="2:9" x14ac:dyDescent="0.2">
      <c r="B12" s="5"/>
      <c r="C12" s="57" t="s">
        <v>69</v>
      </c>
      <c r="D12" s="17"/>
      <c r="E12" s="17"/>
      <c r="F12" s="17"/>
      <c r="G12" s="17"/>
      <c r="H12" s="17"/>
      <c r="I12" s="7"/>
    </row>
    <row r="13" spans="2:9" x14ac:dyDescent="0.2">
      <c r="B13" s="5"/>
      <c r="C13" s="68" t="s">
        <v>70</v>
      </c>
      <c r="D13" s="17"/>
      <c r="E13" s="17"/>
      <c r="F13" s="17"/>
      <c r="G13" s="17"/>
      <c r="H13" s="17"/>
      <c r="I13" s="7"/>
    </row>
    <row r="14" spans="2:9" x14ac:dyDescent="0.2">
      <c r="B14" s="5"/>
      <c r="C14" s="68" t="s">
        <v>71</v>
      </c>
      <c r="D14" s="17"/>
      <c r="E14" s="17"/>
      <c r="F14" s="17"/>
      <c r="G14" s="17"/>
      <c r="H14" s="17"/>
      <c r="I14" s="7"/>
    </row>
    <row r="15" spans="2:9" x14ac:dyDescent="0.2">
      <c r="B15" s="5"/>
      <c r="C15" s="68" t="s">
        <v>72</v>
      </c>
      <c r="D15" s="17"/>
      <c r="E15" s="17"/>
      <c r="F15" s="17"/>
      <c r="G15" s="17"/>
      <c r="H15" s="17"/>
      <c r="I15" s="7"/>
    </row>
    <row r="16" spans="2:9" x14ac:dyDescent="0.2">
      <c r="B16" s="5"/>
      <c r="C16" s="57" t="s">
        <v>73</v>
      </c>
      <c r="D16" s="17"/>
      <c r="E16" s="17"/>
      <c r="F16" s="17"/>
      <c r="G16" s="17"/>
      <c r="H16" s="17"/>
      <c r="I16" s="7"/>
    </row>
    <row r="17" spans="2:9" x14ac:dyDescent="0.2">
      <c r="B17" s="5"/>
      <c r="C17" s="68" t="s">
        <v>74</v>
      </c>
      <c r="D17" s="17"/>
      <c r="E17" s="17"/>
      <c r="F17" s="17"/>
      <c r="G17" s="17"/>
      <c r="H17" s="17"/>
      <c r="I17" s="7"/>
    </row>
    <row r="18" spans="2:9" x14ac:dyDescent="0.2">
      <c r="B18" s="5"/>
      <c r="C18" s="68" t="s">
        <v>75</v>
      </c>
      <c r="D18" s="17"/>
      <c r="E18" s="17"/>
      <c r="F18" s="17"/>
      <c r="G18" s="17"/>
      <c r="H18" s="17"/>
      <c r="I18" s="7"/>
    </row>
    <row r="19" spans="2:9" x14ac:dyDescent="0.2">
      <c r="B19" s="5"/>
      <c r="C19" s="68" t="s">
        <v>76</v>
      </c>
      <c r="D19" s="17"/>
      <c r="E19" s="17"/>
      <c r="F19" s="17"/>
      <c r="G19" s="17"/>
      <c r="H19" s="17"/>
      <c r="I19" s="7"/>
    </row>
    <row r="20" spans="2:9" x14ac:dyDescent="0.2">
      <c r="B20" s="5"/>
      <c r="C20" s="57" t="s">
        <v>77</v>
      </c>
      <c r="D20" s="17"/>
      <c r="E20" s="17"/>
      <c r="F20" s="17"/>
      <c r="G20" s="17"/>
      <c r="H20" s="17"/>
      <c r="I20" s="7"/>
    </row>
    <row r="21" spans="2:9" x14ac:dyDescent="0.2">
      <c r="B21" s="5"/>
      <c r="C21" s="68" t="s">
        <v>78</v>
      </c>
      <c r="D21" s="17"/>
      <c r="E21" s="17"/>
      <c r="F21" s="17"/>
      <c r="G21" s="17"/>
      <c r="H21" s="17"/>
      <c r="I21" s="7"/>
    </row>
    <row r="22" spans="2:9" x14ac:dyDescent="0.2">
      <c r="B22" s="5"/>
      <c r="C22" s="68" t="s">
        <v>79</v>
      </c>
      <c r="D22" s="17"/>
      <c r="E22" s="17"/>
      <c r="F22" s="17"/>
      <c r="G22" s="17"/>
      <c r="H22" s="17"/>
      <c r="I22" s="7"/>
    </row>
    <row r="23" spans="2:9" x14ac:dyDescent="0.2">
      <c r="B23" s="5"/>
      <c r="C23" s="68" t="s">
        <v>80</v>
      </c>
      <c r="D23" s="17"/>
      <c r="E23" s="17"/>
      <c r="F23" s="17"/>
      <c r="G23" s="17"/>
      <c r="H23" s="17"/>
      <c r="I23" s="7"/>
    </row>
    <row r="24" spans="2:9" ht="13.5" thickBot="1" x14ac:dyDescent="0.25">
      <c r="B24" s="19"/>
      <c r="C24" s="14"/>
      <c r="D24" s="14"/>
      <c r="E24" s="14"/>
      <c r="F24" s="14"/>
      <c r="G24" s="14"/>
      <c r="H24" s="14"/>
      <c r="I24" s="20"/>
    </row>
    <row r="25" spans="2:9" x14ac:dyDescent="0.2">
      <c r="B25" s="5"/>
      <c r="C25" s="17"/>
      <c r="D25" s="17"/>
      <c r="E25" s="17"/>
      <c r="F25" s="17"/>
      <c r="G25" s="17"/>
      <c r="H25" s="17"/>
      <c r="I25" s="7"/>
    </row>
    <row r="26" spans="2:9" x14ac:dyDescent="0.2">
      <c r="B26" s="5"/>
      <c r="C26" s="6"/>
      <c r="D26" s="52" t="s">
        <v>63</v>
      </c>
      <c r="E26" s="17"/>
      <c r="F26" s="52" t="s">
        <v>65</v>
      </c>
      <c r="G26" s="17"/>
      <c r="H26" s="52" t="s">
        <v>51</v>
      </c>
      <c r="I26" s="7"/>
    </row>
    <row r="27" spans="2:9" ht="4.1500000000000004" customHeight="1" x14ac:dyDescent="0.2">
      <c r="B27" s="5"/>
      <c r="C27" s="17"/>
      <c r="D27" s="17"/>
      <c r="E27" s="17"/>
      <c r="F27" s="17"/>
      <c r="G27" s="17"/>
      <c r="H27" s="17"/>
      <c r="I27" s="7"/>
    </row>
    <row r="28" spans="2:9" x14ac:dyDescent="0.2">
      <c r="B28" s="5"/>
      <c r="C28" s="17" t="s">
        <v>82</v>
      </c>
      <c r="D28" s="56">
        <v>18</v>
      </c>
      <c r="E28" s="17"/>
      <c r="F28" s="56">
        <v>25</v>
      </c>
      <c r="G28" s="17"/>
      <c r="H28" s="56">
        <v>25</v>
      </c>
      <c r="I28" s="7"/>
    </row>
    <row r="29" spans="2:9" x14ac:dyDescent="0.2">
      <c r="B29" s="5"/>
      <c r="C29" s="17" t="s">
        <v>83</v>
      </c>
      <c r="D29" s="54">
        <f>Variable_Fixed!D41</f>
        <v>4.6500000000000004</v>
      </c>
      <c r="E29" s="17"/>
      <c r="F29" s="54">
        <f>Variable_Fixed!D58</f>
        <v>7.36</v>
      </c>
      <c r="G29" s="17"/>
      <c r="H29" s="54">
        <f>Variable_Fixed!D25</f>
        <v>9.9700000000000006</v>
      </c>
      <c r="I29" s="7"/>
    </row>
    <row r="30" spans="2:9" ht="4.1500000000000004" customHeight="1" x14ac:dyDescent="0.2">
      <c r="B30" s="5"/>
      <c r="C30" s="17"/>
      <c r="D30" s="55"/>
      <c r="E30" s="17"/>
      <c r="F30" s="55"/>
      <c r="G30" s="17"/>
      <c r="H30" s="55"/>
      <c r="I30" s="7"/>
    </row>
    <row r="31" spans="2:9" ht="13.5" thickBot="1" x14ac:dyDescent="0.25">
      <c r="B31" s="5"/>
      <c r="C31" s="17" t="s">
        <v>84</v>
      </c>
      <c r="D31" s="70">
        <f>D28-D29</f>
        <v>13.35</v>
      </c>
      <c r="E31" s="17"/>
      <c r="F31" s="70">
        <f>F28-F29</f>
        <v>17.64</v>
      </c>
      <c r="G31" s="17"/>
      <c r="H31" s="70">
        <f>H28-H29</f>
        <v>15.03</v>
      </c>
      <c r="I31" s="7"/>
    </row>
    <row r="32" spans="2:9" x14ac:dyDescent="0.2">
      <c r="B32" s="5"/>
      <c r="C32" s="17"/>
      <c r="D32" s="17"/>
      <c r="E32" s="17"/>
      <c r="F32" s="17"/>
      <c r="G32" s="17"/>
      <c r="H32" s="17"/>
      <c r="I32" s="7"/>
    </row>
    <row r="33" spans="2:9" ht="4.1500000000000004" customHeight="1" x14ac:dyDescent="0.2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topLeftCell="A9" workbookViewId="0">
      <selection activeCell="H29" sqref="H29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HAPPY PET DOG CARE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85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45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86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87</v>
      </c>
      <c r="D9" s="66"/>
      <c r="E9" s="66"/>
      <c r="F9" s="66"/>
      <c r="G9" s="66"/>
      <c r="H9" s="66"/>
      <c r="I9" s="7"/>
    </row>
    <row r="10" spans="2:9" ht="13.9" customHeight="1" x14ac:dyDescent="0.2">
      <c r="B10" s="5"/>
      <c r="C10" s="67"/>
      <c r="D10" s="66"/>
      <c r="E10" s="66"/>
      <c r="F10" s="66"/>
      <c r="G10" s="66"/>
      <c r="H10" s="66"/>
      <c r="I10" s="7"/>
    </row>
    <row r="11" spans="2:9" ht="13.9" customHeight="1" x14ac:dyDescent="0.2">
      <c r="B11" s="5"/>
      <c r="C11" s="67"/>
      <c r="D11" s="66"/>
      <c r="E11" s="66"/>
      <c r="F11" s="66"/>
      <c r="G11" s="66"/>
      <c r="H11" s="66"/>
      <c r="I11" s="7"/>
    </row>
    <row r="12" spans="2:9" ht="13.9" customHeight="1" x14ac:dyDescent="0.2">
      <c r="B12" s="5"/>
      <c r="C12" s="67" t="s">
        <v>91</v>
      </c>
      <c r="D12" s="66"/>
      <c r="E12" s="66"/>
      <c r="F12" s="66"/>
      <c r="G12" s="66"/>
      <c r="H12" s="66"/>
      <c r="I12" s="7"/>
    </row>
    <row r="13" spans="2:9" ht="13.5" thickBot="1" x14ac:dyDescent="0.25">
      <c r="B13" s="19"/>
      <c r="C13" s="14"/>
      <c r="D13" s="14"/>
      <c r="E13" s="14"/>
      <c r="F13" s="14"/>
      <c r="G13" s="14"/>
      <c r="H13" s="14"/>
      <c r="I13" s="20"/>
    </row>
    <row r="14" spans="2:9" x14ac:dyDescent="0.2">
      <c r="B14" s="5"/>
      <c r="C14" s="17"/>
      <c r="D14" s="17"/>
      <c r="E14" s="17"/>
      <c r="F14" s="17"/>
      <c r="G14" s="17"/>
      <c r="H14" s="17"/>
      <c r="I14" s="7"/>
    </row>
    <row r="15" spans="2:9" x14ac:dyDescent="0.2">
      <c r="B15" s="5"/>
      <c r="C15" s="6"/>
      <c r="D15" s="52" t="s">
        <v>63</v>
      </c>
      <c r="E15" s="17"/>
      <c r="F15" s="52" t="s">
        <v>65</v>
      </c>
      <c r="G15" s="17"/>
      <c r="H15" s="52" t="s">
        <v>51</v>
      </c>
      <c r="I15" s="7"/>
    </row>
    <row r="16" spans="2:9" ht="4.1500000000000004" customHeight="1" x14ac:dyDescent="0.2">
      <c r="B16" s="5"/>
      <c r="C16" s="17"/>
      <c r="D16" s="17"/>
      <c r="E16" s="17"/>
      <c r="F16" s="17"/>
      <c r="G16" s="17"/>
      <c r="H16" s="17"/>
      <c r="I16" s="7"/>
    </row>
    <row r="17" spans="2:9" x14ac:dyDescent="0.2">
      <c r="B17" s="5"/>
      <c r="C17" s="17" t="s">
        <v>82</v>
      </c>
      <c r="D17" s="69">
        <f>'Contribution Margin Analysis'!D28</f>
        <v>18</v>
      </c>
      <c r="E17" s="17"/>
      <c r="F17" s="69">
        <f>'Contribution Margin Analysis'!F28</f>
        <v>25</v>
      </c>
      <c r="G17" s="17"/>
      <c r="H17" s="69">
        <f>'Contribution Margin Analysis'!H28</f>
        <v>25</v>
      </c>
      <c r="I17" s="7"/>
    </row>
    <row r="18" spans="2:9" x14ac:dyDescent="0.2">
      <c r="B18" s="5"/>
      <c r="C18" s="17"/>
      <c r="D18" s="69"/>
      <c r="E18" s="17"/>
      <c r="F18" s="69"/>
      <c r="G18" s="17"/>
      <c r="H18" s="69"/>
      <c r="I18" s="7"/>
    </row>
    <row r="19" spans="2:9" x14ac:dyDescent="0.2">
      <c r="B19" s="5"/>
      <c r="C19" s="17" t="s">
        <v>88</v>
      </c>
      <c r="D19" s="110">
        <f>Variable_Fixed!G41</f>
        <v>858.44</v>
      </c>
      <c r="E19" s="111"/>
      <c r="F19" s="110">
        <f>Variable_Fixed!G58</f>
        <v>1378.9880952380952</v>
      </c>
      <c r="G19" s="111"/>
      <c r="H19" s="110">
        <f>Variable_Fixed!G25</f>
        <v>2367.92</v>
      </c>
      <c r="I19" s="7"/>
    </row>
    <row r="20" spans="2:9" x14ac:dyDescent="0.2">
      <c r="B20" s="5"/>
      <c r="C20" s="17"/>
      <c r="D20" s="69"/>
      <c r="E20" s="17"/>
      <c r="F20" s="69"/>
      <c r="G20" s="17"/>
      <c r="H20" s="69"/>
      <c r="I20" s="7"/>
    </row>
    <row r="21" spans="2:9" x14ac:dyDescent="0.2">
      <c r="B21" s="5"/>
      <c r="C21" s="17" t="s">
        <v>84</v>
      </c>
      <c r="D21" s="69">
        <f>'Contribution Margin Analysis'!D31</f>
        <v>13.35</v>
      </c>
      <c r="E21" s="69"/>
      <c r="F21" s="69">
        <f>'Contribution Margin Analysis'!F31</f>
        <v>17.64</v>
      </c>
      <c r="G21" s="69"/>
      <c r="H21" s="69">
        <f>'Contribution Margin Analysis'!H31</f>
        <v>15.03</v>
      </c>
      <c r="I21" s="7"/>
    </row>
    <row r="22" spans="2:9" x14ac:dyDescent="0.2">
      <c r="B22" s="5"/>
      <c r="C22" s="17"/>
      <c r="D22" s="69"/>
      <c r="E22" s="17"/>
      <c r="F22" s="69"/>
      <c r="G22" s="17"/>
      <c r="H22" s="69"/>
      <c r="I22" s="7"/>
    </row>
    <row r="23" spans="2:9" x14ac:dyDescent="0.2">
      <c r="B23" s="5"/>
      <c r="C23" s="17" t="s">
        <v>89</v>
      </c>
      <c r="D23" s="54">
        <f>ROUNDUP(D19/D21,0)</f>
        <v>65</v>
      </c>
      <c r="E23" s="17"/>
      <c r="F23" s="54">
        <f>ROUNDUP(F19/F21,0)</f>
        <v>79</v>
      </c>
      <c r="G23" s="17"/>
      <c r="H23" s="54">
        <f>ROUNDUP(H19/H21,0)</f>
        <v>158</v>
      </c>
      <c r="I23" s="7"/>
    </row>
    <row r="24" spans="2:9" x14ac:dyDescent="0.2">
      <c r="B24" s="5"/>
      <c r="C24" s="17"/>
      <c r="D24" s="69"/>
      <c r="E24" s="17"/>
      <c r="F24" s="69"/>
      <c r="G24" s="17"/>
      <c r="H24" s="69"/>
      <c r="I24" s="7"/>
    </row>
    <row r="25" spans="2:9" ht="4.1500000000000004" customHeight="1" x14ac:dyDescent="0.2">
      <c r="B25" s="58"/>
      <c r="C25" s="59"/>
      <c r="D25" s="71"/>
      <c r="E25" s="59"/>
      <c r="F25" s="71"/>
      <c r="G25" s="59"/>
      <c r="H25" s="71"/>
      <c r="I25" s="60"/>
    </row>
    <row r="26" spans="2:9" x14ac:dyDescent="0.2">
      <c r="B26" s="5"/>
      <c r="C26" s="17"/>
      <c r="D26" s="69"/>
      <c r="E26" s="17"/>
      <c r="F26" s="69"/>
      <c r="G26" s="17"/>
      <c r="H26" s="69"/>
      <c r="I26" s="7"/>
    </row>
    <row r="27" spans="2:9" x14ac:dyDescent="0.2">
      <c r="B27" s="5"/>
      <c r="C27" s="17" t="s">
        <v>90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2">
      <c r="B28" s="5"/>
      <c r="C28" s="17"/>
      <c r="D28" s="69"/>
      <c r="E28" s="17"/>
      <c r="F28" s="69"/>
      <c r="G28" s="17"/>
      <c r="H28" s="69"/>
      <c r="I28" s="7"/>
    </row>
    <row r="29" spans="2:9" x14ac:dyDescent="0.2">
      <c r="B29" s="5"/>
      <c r="C29" s="17" t="s">
        <v>89</v>
      </c>
      <c r="D29" s="54">
        <f>ROUNDUP((D19+D23)/D21,0)</f>
        <v>70</v>
      </c>
      <c r="E29" s="17"/>
      <c r="F29" s="54">
        <f>ROUNDUP((F27+F19)/F21,0)</f>
        <v>112</v>
      </c>
      <c r="G29" s="17"/>
      <c r="H29" s="54">
        <f>ROUNDUP((H19+H27)/H21,0)</f>
        <v>225</v>
      </c>
      <c r="I29" s="7"/>
    </row>
    <row r="30" spans="2:9" x14ac:dyDescent="0.2">
      <c r="B30" s="5"/>
      <c r="C30" s="17"/>
      <c r="D30" s="69"/>
      <c r="E30" s="17"/>
      <c r="F30" s="69"/>
      <c r="G30" s="17"/>
      <c r="H30" s="69"/>
      <c r="I30" s="7"/>
    </row>
    <row r="31" spans="2:9" ht="4.1500000000000004" customHeight="1" x14ac:dyDescent="0.2">
      <c r="B31" s="58"/>
      <c r="C31" s="59"/>
      <c r="D31" s="71"/>
      <c r="E31" s="59"/>
      <c r="F31" s="71"/>
      <c r="G31" s="59"/>
      <c r="H31" s="71"/>
      <c r="I31" s="60"/>
    </row>
    <row r="32" spans="2:9" x14ac:dyDescent="0.2">
      <c r="B32" s="5"/>
      <c r="C32" s="17"/>
      <c r="D32" s="69"/>
      <c r="E32" s="17"/>
      <c r="F32" s="69"/>
      <c r="G32" s="17"/>
      <c r="H32" s="69"/>
      <c r="I32" s="7"/>
    </row>
    <row r="33" spans="2:9" x14ac:dyDescent="0.2">
      <c r="B33" s="5"/>
      <c r="C33" s="17" t="s">
        <v>90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2">
      <c r="B34" s="5"/>
      <c r="C34" s="17"/>
      <c r="D34" s="69"/>
      <c r="E34" s="17"/>
      <c r="F34" s="69"/>
      <c r="G34" s="17"/>
      <c r="H34" s="69"/>
      <c r="I34" s="7"/>
    </row>
    <row r="35" spans="2:9" x14ac:dyDescent="0.2">
      <c r="B35" s="5"/>
      <c r="C35" s="17" t="s">
        <v>89</v>
      </c>
      <c r="D35" s="54">
        <f>ROUNDUP((D33+D19)/D21,0)</f>
        <v>115</v>
      </c>
      <c r="E35" s="17"/>
      <c r="F35" s="54">
        <f>ROUNDUP((F33+F19)/F21,0)</f>
        <v>130</v>
      </c>
      <c r="G35" s="17"/>
      <c r="H35" s="54">
        <f>ROUNDUP((H33+H19)/H21,0)</f>
        <v>258</v>
      </c>
      <c r="I35" s="7"/>
    </row>
    <row r="36" spans="2:9" x14ac:dyDescent="0.2">
      <c r="B36" s="5"/>
      <c r="C36" s="17"/>
      <c r="D36" s="17"/>
      <c r="E36" s="17"/>
      <c r="F36" s="17"/>
      <c r="G36" s="17"/>
      <c r="H36" s="17"/>
      <c r="I36" s="7"/>
    </row>
    <row r="37" spans="2:9" ht="4.1500000000000004" customHeight="1" x14ac:dyDescent="0.2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4" t="s">
        <v>269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10" spans="1:13" ht="15.75" x14ac:dyDescent="0.25">
      <c r="A10" s="104" t="s">
        <v>180</v>
      </c>
    </row>
    <row r="11" spans="1:13" ht="4.1500000000000004" customHeight="1" x14ac:dyDescent="0.25">
      <c r="A11" s="104"/>
    </row>
    <row r="12" spans="1:13" x14ac:dyDescent="0.2">
      <c r="A12" s="94" t="s">
        <v>261</v>
      </c>
    </row>
    <row r="13" spans="1:13" x14ac:dyDescent="0.2">
      <c r="A13" s="94"/>
    </row>
    <row r="14" spans="1:13" x14ac:dyDescent="0.2">
      <c r="A14" s="94" t="s">
        <v>270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262</v>
      </c>
    </row>
    <row r="19" spans="1:1" ht="4.1500000000000004" customHeight="1" x14ac:dyDescent="0.2"/>
    <row r="20" spans="1:1" x14ac:dyDescent="0.2">
      <c r="A20" s="101" t="s">
        <v>183</v>
      </c>
    </row>
    <row r="21" spans="1:1" ht="4.1500000000000004" customHeight="1" x14ac:dyDescent="0.2"/>
    <row r="22" spans="1:1" x14ac:dyDescent="0.2">
      <c r="A22" s="103" t="s">
        <v>263</v>
      </c>
    </row>
    <row r="23" spans="1:1" x14ac:dyDescent="0.2">
      <c r="A23" s="103" t="s">
        <v>279</v>
      </c>
    </row>
    <row r="24" spans="1:1" ht="4.1500000000000004" customHeight="1" x14ac:dyDescent="0.2"/>
    <row r="25" spans="1:1" x14ac:dyDescent="0.2">
      <c r="A25" s="101" t="s">
        <v>277</v>
      </c>
    </row>
    <row r="26" spans="1:1" ht="4.1500000000000004" customHeight="1" x14ac:dyDescent="0.2"/>
    <row r="27" spans="1:1" x14ac:dyDescent="0.2">
      <c r="A27" s="103" t="s">
        <v>266</v>
      </c>
    </row>
    <row r="28" spans="1:1" x14ac:dyDescent="0.2">
      <c r="A28" s="103"/>
    </row>
    <row r="29" spans="1:1" x14ac:dyDescent="0.2">
      <c r="A29" s="101" t="s">
        <v>264</v>
      </c>
    </row>
    <row r="30" spans="1:1" ht="4.1500000000000004" customHeight="1" x14ac:dyDescent="0.2"/>
    <row r="31" spans="1:1" x14ac:dyDescent="0.2">
      <c r="A31" s="103" t="s">
        <v>266</v>
      </c>
    </row>
    <row r="32" spans="1:1" x14ac:dyDescent="0.2">
      <c r="A32" s="103" t="s">
        <v>278</v>
      </c>
    </row>
    <row r="34" spans="1:1" x14ac:dyDescent="0.2">
      <c r="A34" s="101" t="s">
        <v>265</v>
      </c>
    </row>
    <row r="35" spans="1:1" ht="4.1500000000000004" customHeight="1" x14ac:dyDescent="0.2"/>
    <row r="36" spans="1:1" x14ac:dyDescent="0.2">
      <c r="A36" s="103" t="s">
        <v>267</v>
      </c>
    </row>
    <row r="37" spans="1:1" x14ac:dyDescent="0.2">
      <c r="A37" s="105" t="s">
        <v>153</v>
      </c>
    </row>
    <row r="38" spans="1:1" x14ac:dyDescent="0.2">
      <c r="A38" s="105" t="s">
        <v>268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3"/>
  <sheetViews>
    <sheetView showGridLines="0" topLeftCell="A14" workbookViewId="0">
      <selection activeCell="I25" sqref="I25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92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ht="13.9" customHeight="1" x14ac:dyDescent="0.2">
      <c r="B8" s="5"/>
      <c r="C8" s="67" t="s">
        <v>93</v>
      </c>
      <c r="D8" s="67"/>
      <c r="E8" s="67"/>
      <c r="F8" s="7"/>
    </row>
    <row r="9" spans="2:6" ht="13.9" customHeight="1" x14ac:dyDescent="0.2">
      <c r="B9" s="5"/>
      <c r="C9" s="72" t="s">
        <v>94</v>
      </c>
      <c r="D9" s="72"/>
      <c r="E9" s="66"/>
      <c r="F9" s="7"/>
    </row>
    <row r="10" spans="2:6" ht="13.9" customHeight="1" x14ac:dyDescent="0.2">
      <c r="B10" s="5"/>
      <c r="C10" s="73" t="s">
        <v>95</v>
      </c>
      <c r="D10" s="73"/>
      <c r="E10" s="66"/>
      <c r="F10" s="7"/>
    </row>
    <row r="11" spans="2:6" ht="13.9" customHeight="1" x14ac:dyDescent="0.2">
      <c r="B11" s="5"/>
      <c r="C11" s="73" t="s">
        <v>96</v>
      </c>
      <c r="D11" s="73"/>
      <c r="E11" s="66"/>
      <c r="F11" s="7"/>
    </row>
    <row r="12" spans="2:6" ht="13.9" customHeight="1" x14ac:dyDescent="0.2">
      <c r="B12" s="5"/>
      <c r="C12" s="72" t="s">
        <v>97</v>
      </c>
      <c r="D12" s="72"/>
      <c r="E12" s="66"/>
      <c r="F12" s="7"/>
    </row>
    <row r="13" spans="2:6" ht="13.9" customHeight="1" x14ac:dyDescent="0.2">
      <c r="B13" s="5"/>
      <c r="C13" s="73" t="s">
        <v>98</v>
      </c>
      <c r="D13" s="73"/>
      <c r="E13" s="66"/>
      <c r="F13" s="7"/>
    </row>
    <row r="14" spans="2:6" ht="13.9" customHeight="1" x14ac:dyDescent="0.2">
      <c r="B14" s="5"/>
      <c r="C14" s="72" t="s">
        <v>99</v>
      </c>
      <c r="D14" s="72"/>
      <c r="E14" s="66"/>
      <c r="F14" s="7"/>
    </row>
    <row r="15" spans="2:6" ht="13.9" customHeight="1" x14ac:dyDescent="0.2">
      <c r="B15" s="5"/>
      <c r="C15" s="73" t="s">
        <v>100</v>
      </c>
      <c r="D15" s="73"/>
      <c r="E15" s="66"/>
      <c r="F15" s="7"/>
    </row>
    <row r="16" spans="2:6" ht="13.5" thickBot="1" x14ac:dyDescent="0.25">
      <c r="B16" s="19"/>
      <c r="C16" s="14"/>
      <c r="D16" s="14"/>
      <c r="E16" s="14"/>
      <c r="F16" s="20"/>
    </row>
    <row r="17" spans="2:6" x14ac:dyDescent="0.2">
      <c r="B17" s="5"/>
      <c r="C17" s="17"/>
      <c r="D17" s="17"/>
      <c r="E17" s="17"/>
      <c r="F17" s="7"/>
    </row>
    <row r="18" spans="2:6" x14ac:dyDescent="0.2">
      <c r="B18" s="125" t="str">
        <f>CompanyName</f>
        <v>HAPPY PET DOG CARE</v>
      </c>
      <c r="C18" s="126"/>
      <c r="D18" s="126"/>
      <c r="E18" s="126"/>
      <c r="F18" s="127"/>
    </row>
    <row r="19" spans="2:6" x14ac:dyDescent="0.2">
      <c r="B19" s="125" t="s">
        <v>281</v>
      </c>
      <c r="C19" s="126"/>
      <c r="D19" s="126"/>
      <c r="E19" s="126"/>
      <c r="F19" s="127"/>
    </row>
    <row r="20" spans="2:6" x14ac:dyDescent="0.2">
      <c r="B20" s="125" t="s">
        <v>124</v>
      </c>
      <c r="C20" s="126"/>
      <c r="D20" s="126"/>
      <c r="E20" s="126"/>
      <c r="F20" s="127"/>
    </row>
    <row r="21" spans="2:6" x14ac:dyDescent="0.2">
      <c r="B21" s="5"/>
      <c r="C21" s="17"/>
      <c r="D21" s="17"/>
      <c r="E21" s="17"/>
      <c r="F21" s="7"/>
    </row>
    <row r="22" spans="2:6" x14ac:dyDescent="0.2">
      <c r="B22" s="5"/>
      <c r="C22" s="6"/>
      <c r="D22" s="6"/>
      <c r="E22" s="17"/>
      <c r="F22" s="7"/>
    </row>
    <row r="23" spans="2:6" ht="4.1500000000000004" customHeight="1" x14ac:dyDescent="0.2">
      <c r="B23" s="5"/>
      <c r="C23" s="17"/>
      <c r="D23" s="17"/>
      <c r="E23" s="17"/>
      <c r="F23" s="7"/>
    </row>
    <row r="24" spans="2:6" x14ac:dyDescent="0.2">
      <c r="B24" s="5"/>
      <c r="C24" s="17" t="s">
        <v>102</v>
      </c>
      <c r="D24" s="17"/>
      <c r="E24" s="56">
        <v>0</v>
      </c>
      <c r="F24" s="7"/>
    </row>
    <row r="25" spans="2:6" x14ac:dyDescent="0.2">
      <c r="B25" s="5"/>
      <c r="C25" s="17" t="s">
        <v>103</v>
      </c>
      <c r="D25" s="17"/>
      <c r="E25" s="69"/>
      <c r="F25" s="7"/>
    </row>
    <row r="26" spans="2:6" x14ac:dyDescent="0.2">
      <c r="B26" s="5"/>
      <c r="C26" s="51" t="s">
        <v>104</v>
      </c>
      <c r="D26" s="56">
        <v>0</v>
      </c>
      <c r="E26" s="69"/>
      <c r="F26" s="7"/>
    </row>
    <row r="27" spans="2:6" x14ac:dyDescent="0.2">
      <c r="B27" s="5"/>
      <c r="C27" s="51" t="s">
        <v>105</v>
      </c>
      <c r="D27" s="77">
        <v>5000</v>
      </c>
      <c r="E27" s="69"/>
      <c r="F27" s="7"/>
    </row>
    <row r="28" spans="2:6" ht="4.1500000000000004" customHeight="1" x14ac:dyDescent="0.2">
      <c r="B28" s="5"/>
      <c r="C28" s="51"/>
      <c r="D28" s="83"/>
      <c r="E28" s="69"/>
      <c r="F28" s="7"/>
    </row>
    <row r="29" spans="2:6" x14ac:dyDescent="0.2">
      <c r="B29" s="5"/>
      <c r="C29" s="51" t="s">
        <v>110</v>
      </c>
      <c r="D29" s="56">
        <f>D26+D27</f>
        <v>5000</v>
      </c>
      <c r="E29" s="69"/>
      <c r="F29" s="7"/>
    </row>
    <row r="30" spans="2:6" x14ac:dyDescent="0.2">
      <c r="B30" s="5"/>
      <c r="C30" s="51" t="s">
        <v>106</v>
      </c>
      <c r="D30" s="79">
        <f>D29-E32</f>
        <v>3000</v>
      </c>
      <c r="E30" s="69"/>
      <c r="F30" s="7"/>
    </row>
    <row r="31" spans="2:6" ht="4.1500000000000004" customHeight="1" x14ac:dyDescent="0.2">
      <c r="B31" s="5"/>
      <c r="C31" s="51"/>
      <c r="D31" s="75"/>
      <c r="E31" s="74"/>
      <c r="F31" s="7"/>
    </row>
    <row r="32" spans="2:6" x14ac:dyDescent="0.2">
      <c r="B32" s="5"/>
      <c r="C32" s="51" t="s">
        <v>107</v>
      </c>
      <c r="D32" s="75"/>
      <c r="E32" s="56">
        <f>0.4*5000</f>
        <v>2000</v>
      </c>
      <c r="F32" s="7"/>
    </row>
    <row r="33" spans="2:6" x14ac:dyDescent="0.2">
      <c r="B33" s="5"/>
      <c r="C33" s="17"/>
      <c r="D33" s="17"/>
      <c r="E33" s="69"/>
      <c r="F33" s="7"/>
    </row>
    <row r="34" spans="2:6" x14ac:dyDescent="0.2">
      <c r="B34" s="5"/>
      <c r="C34" s="76" t="s">
        <v>97</v>
      </c>
      <c r="D34" s="17"/>
      <c r="E34" s="81">
        <v>6240</v>
      </c>
      <c r="F34" s="7"/>
    </row>
    <row r="35" spans="2:6" x14ac:dyDescent="0.2">
      <c r="B35" s="5"/>
      <c r="C35" s="76" t="s">
        <v>99</v>
      </c>
      <c r="D35" s="17"/>
      <c r="E35" s="82">
        <v>2800</v>
      </c>
      <c r="F35" s="7"/>
    </row>
    <row r="36" spans="2:6" ht="4.1500000000000004" customHeight="1" x14ac:dyDescent="0.2">
      <c r="B36" s="5"/>
      <c r="C36" s="76"/>
      <c r="D36" s="17"/>
      <c r="E36" s="69"/>
      <c r="F36" s="7"/>
    </row>
    <row r="37" spans="2:6" x14ac:dyDescent="0.2">
      <c r="B37" s="5"/>
      <c r="C37" s="17" t="s">
        <v>108</v>
      </c>
      <c r="D37" s="17"/>
      <c r="E37" s="56">
        <f>E32+E34+E35</f>
        <v>11040</v>
      </c>
      <c r="F37" s="7"/>
    </row>
    <row r="38" spans="2:6" x14ac:dyDescent="0.2">
      <c r="B38" s="5"/>
      <c r="C38" s="17"/>
      <c r="D38" s="17"/>
      <c r="E38" s="69"/>
      <c r="F38" s="7"/>
    </row>
    <row r="39" spans="2:6" x14ac:dyDescent="0.2">
      <c r="B39" s="5"/>
      <c r="C39" s="17" t="s">
        <v>111</v>
      </c>
      <c r="D39" s="17"/>
      <c r="E39" s="81">
        <f>E37-E41</f>
        <v>4865.6999999999989</v>
      </c>
      <c r="F39" s="7"/>
    </row>
    <row r="40" spans="2:6" x14ac:dyDescent="0.2">
      <c r="B40" s="5"/>
      <c r="C40" s="17"/>
      <c r="D40" s="17"/>
      <c r="E40" s="69"/>
      <c r="F40" s="7"/>
    </row>
    <row r="41" spans="2:6" ht="13.5" thickBot="1" x14ac:dyDescent="0.25">
      <c r="B41" s="5"/>
      <c r="C41" s="21" t="s">
        <v>109</v>
      </c>
      <c r="D41" s="21"/>
      <c r="E41" s="78">
        <f>('Contribution Margin Analysis'!D29*22*30)+('Contribution Margin Analysis'!F29*10*30)+('Contribution Margin Analysis'!H29*3*30)</f>
        <v>6174.3000000000011</v>
      </c>
      <c r="F41" s="7"/>
    </row>
    <row r="42" spans="2:6" x14ac:dyDescent="0.2">
      <c r="B42" s="5"/>
      <c r="C42" s="17"/>
      <c r="D42" s="17"/>
      <c r="E42" s="17"/>
      <c r="F42" s="7"/>
    </row>
    <row r="43" spans="2:6" ht="4.1500000000000004" customHeight="1" x14ac:dyDescent="0.2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25" workbookViewId="0">
      <selection activeCell="E35" sqref="E35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HAPPY PET DOG CARE</v>
      </c>
      <c r="D3" s="16"/>
      <c r="E3" s="17"/>
      <c r="F3" s="7"/>
    </row>
    <row r="4" spans="2:6" ht="15.75" x14ac:dyDescent="0.25">
      <c r="B4" s="5"/>
      <c r="C4" s="18" t="s">
        <v>112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45</v>
      </c>
      <c r="D7" s="6"/>
      <c r="E7" s="17"/>
      <c r="F7" s="7"/>
    </row>
    <row r="8" spans="2:6" x14ac:dyDescent="0.2">
      <c r="B8" s="5"/>
      <c r="C8" s="67" t="s">
        <v>101</v>
      </c>
      <c r="D8" s="67"/>
      <c r="E8" s="17"/>
      <c r="F8" s="7"/>
    </row>
    <row r="9" spans="2:6" ht="13.9" customHeight="1" x14ac:dyDescent="0.2">
      <c r="B9" s="5"/>
      <c r="C9" s="67" t="s">
        <v>113</v>
      </c>
      <c r="D9" s="67"/>
      <c r="E9" s="67"/>
      <c r="F9" s="7"/>
    </row>
    <row r="10" spans="2:6" ht="13.9" customHeight="1" x14ac:dyDescent="0.2">
      <c r="B10" s="5"/>
      <c r="C10" s="73" t="s">
        <v>114</v>
      </c>
      <c r="D10" s="67"/>
      <c r="E10" s="67"/>
      <c r="F10" s="7"/>
    </row>
    <row r="11" spans="2:6" ht="13.9" customHeight="1" x14ac:dyDescent="0.2">
      <c r="B11" s="5"/>
      <c r="C11" s="73"/>
      <c r="D11" s="67"/>
      <c r="E11" s="67"/>
      <c r="F11" s="7"/>
    </row>
    <row r="12" spans="2:6" ht="13.9" customHeight="1" x14ac:dyDescent="0.2">
      <c r="B12" s="5"/>
      <c r="C12" s="80" t="s">
        <v>115</v>
      </c>
      <c r="D12" s="72"/>
      <c r="E12" s="66"/>
      <c r="F12" s="7"/>
    </row>
    <row r="13" spans="2:6" ht="13.9" customHeight="1" x14ac:dyDescent="0.2">
      <c r="B13" s="5"/>
      <c r="C13" s="73" t="s">
        <v>116</v>
      </c>
      <c r="D13" s="73"/>
      <c r="E13" s="66"/>
      <c r="F13" s="7"/>
    </row>
    <row r="14" spans="2:6" ht="13.9" customHeight="1" x14ac:dyDescent="0.2">
      <c r="B14" s="5"/>
      <c r="C14" s="73" t="s">
        <v>117</v>
      </c>
      <c r="D14" s="73"/>
      <c r="E14" s="66"/>
      <c r="F14" s="7"/>
    </row>
    <row r="15" spans="2:6" ht="13.9" customHeight="1" x14ac:dyDescent="0.2">
      <c r="B15" s="5"/>
      <c r="C15" s="73" t="s">
        <v>118</v>
      </c>
      <c r="D15" s="73"/>
      <c r="E15" s="66"/>
      <c r="F15" s="7"/>
    </row>
    <row r="16" spans="2:6" ht="13.9" customHeight="1" x14ac:dyDescent="0.2">
      <c r="B16" s="5"/>
      <c r="C16" s="73" t="s">
        <v>119</v>
      </c>
      <c r="D16" s="73"/>
      <c r="E16" s="66"/>
      <c r="F16" s="7"/>
    </row>
    <row r="17" spans="2:6" ht="13.9" customHeight="1" x14ac:dyDescent="0.2">
      <c r="B17" s="5"/>
      <c r="C17" s="73" t="s">
        <v>120</v>
      </c>
      <c r="D17" s="73"/>
      <c r="E17" s="66"/>
      <c r="F17" s="7"/>
    </row>
    <row r="18" spans="2:6" ht="13.9" customHeight="1" x14ac:dyDescent="0.2">
      <c r="B18" s="5"/>
      <c r="C18" s="73" t="s">
        <v>121</v>
      </c>
      <c r="D18" s="73"/>
      <c r="E18" s="66"/>
      <c r="F18" s="7"/>
    </row>
    <row r="19" spans="2:6" ht="13.9" customHeight="1" x14ac:dyDescent="0.2">
      <c r="B19" s="5"/>
      <c r="C19" s="73" t="s">
        <v>122</v>
      </c>
      <c r="D19" s="73"/>
      <c r="E19" s="66"/>
      <c r="F19" s="7"/>
    </row>
    <row r="20" spans="2:6" ht="13.5" thickBot="1" x14ac:dyDescent="0.25">
      <c r="B20" s="19"/>
      <c r="C20" s="14"/>
      <c r="D20" s="14"/>
      <c r="E20" s="14"/>
      <c r="F20" s="20"/>
    </row>
    <row r="21" spans="2:6" x14ac:dyDescent="0.2">
      <c r="B21" s="5"/>
      <c r="C21" s="17"/>
      <c r="D21" s="17"/>
      <c r="E21" s="17"/>
      <c r="F21" s="7"/>
    </row>
    <row r="22" spans="2:6" x14ac:dyDescent="0.2">
      <c r="B22" s="125" t="str">
        <f>CompanyName</f>
        <v>HAPPY PET DOG CARE</v>
      </c>
      <c r="C22" s="126"/>
      <c r="D22" s="126"/>
      <c r="E22" s="126"/>
      <c r="F22" s="127"/>
    </row>
    <row r="23" spans="2:6" x14ac:dyDescent="0.2">
      <c r="B23" s="125" t="s">
        <v>123</v>
      </c>
      <c r="C23" s="126"/>
      <c r="D23" s="126"/>
      <c r="E23" s="126"/>
      <c r="F23" s="127"/>
    </row>
    <row r="24" spans="2:6" x14ac:dyDescent="0.2">
      <c r="B24" s="125" t="s">
        <v>124</v>
      </c>
      <c r="C24" s="126"/>
      <c r="D24" s="126"/>
      <c r="E24" s="126"/>
      <c r="F24" s="127"/>
    </row>
    <row r="25" spans="2:6" x14ac:dyDescent="0.2">
      <c r="B25" s="5"/>
      <c r="C25" s="17"/>
      <c r="D25" s="17"/>
      <c r="E25" s="17"/>
      <c r="F25" s="7"/>
    </row>
    <row r="26" spans="2:6" x14ac:dyDescent="0.2">
      <c r="B26" s="5"/>
      <c r="C26" s="6"/>
      <c r="D26" s="6"/>
      <c r="E26" s="17"/>
      <c r="F26" s="7"/>
    </row>
    <row r="27" spans="2:6" ht="4.1500000000000004" customHeight="1" x14ac:dyDescent="0.2">
      <c r="B27" s="5"/>
      <c r="C27" s="17"/>
      <c r="D27" s="17"/>
      <c r="E27" s="17"/>
      <c r="F27" s="7"/>
    </row>
    <row r="28" spans="2:6" x14ac:dyDescent="0.2">
      <c r="B28" s="5"/>
      <c r="C28" s="84" t="s">
        <v>125</v>
      </c>
      <c r="D28" s="17"/>
      <c r="E28" s="17"/>
      <c r="F28" s="7"/>
    </row>
    <row r="29" spans="2:6" x14ac:dyDescent="0.2">
      <c r="B29" s="5"/>
      <c r="C29" s="51" t="s">
        <v>126</v>
      </c>
      <c r="D29" s="110">
        <f>'Contribution Margin Analysis'!D28*22*30</f>
        <v>11880</v>
      </c>
      <c r="E29" s="17"/>
      <c r="F29" s="7"/>
    </row>
    <row r="30" spans="2:6" x14ac:dyDescent="0.2">
      <c r="B30" s="5"/>
      <c r="C30" s="51" t="s">
        <v>127</v>
      </c>
      <c r="D30" s="79">
        <f>'Contribution Margin Analysis'!H28*3*30</f>
        <v>2250</v>
      </c>
      <c r="E30" s="17"/>
      <c r="F30" s="7"/>
    </row>
    <row r="31" spans="2:6" x14ac:dyDescent="0.2">
      <c r="B31" s="5"/>
      <c r="C31" s="51" t="s">
        <v>128</v>
      </c>
      <c r="D31" s="79">
        <f>'Contribution Margin Analysis'!F28*10*30</f>
        <v>7500</v>
      </c>
      <c r="E31" s="17"/>
      <c r="F31" s="7"/>
    </row>
    <row r="32" spans="2:6" ht="4.1500000000000004" customHeight="1" x14ac:dyDescent="0.2">
      <c r="B32" s="5"/>
      <c r="C32" s="51"/>
      <c r="D32" s="17"/>
      <c r="E32" s="10"/>
      <c r="F32" s="7"/>
    </row>
    <row r="33" spans="2:6" x14ac:dyDescent="0.2">
      <c r="B33" s="5"/>
      <c r="C33" s="85" t="s">
        <v>129</v>
      </c>
      <c r="D33" s="17"/>
      <c r="E33" s="110">
        <f>SUM(D29:D31)</f>
        <v>21630</v>
      </c>
      <c r="F33" s="7"/>
    </row>
    <row r="34" spans="2:6" x14ac:dyDescent="0.2">
      <c r="B34" s="5"/>
      <c r="C34" s="76" t="s">
        <v>130</v>
      </c>
      <c r="D34" s="17"/>
      <c r="E34" s="81">
        <f>'COGM Schedule'!E41</f>
        <v>6174.3000000000011</v>
      </c>
      <c r="F34" s="7"/>
    </row>
    <row r="35" spans="2:6" ht="13.5" thickBot="1" x14ac:dyDescent="0.25">
      <c r="B35" s="5"/>
      <c r="C35" s="76" t="s">
        <v>133</v>
      </c>
      <c r="D35" s="17"/>
      <c r="E35" s="78">
        <f>E33-E34</f>
        <v>15455.699999999999</v>
      </c>
      <c r="F35" s="7"/>
    </row>
    <row r="36" spans="2:6" x14ac:dyDescent="0.2">
      <c r="B36" s="5"/>
      <c r="C36" s="17"/>
      <c r="D36" s="17"/>
      <c r="E36" s="17"/>
      <c r="F36" s="7"/>
    </row>
    <row r="37" spans="2:6" x14ac:dyDescent="0.2">
      <c r="B37" s="5"/>
      <c r="C37" s="17" t="s">
        <v>134</v>
      </c>
      <c r="D37" s="17"/>
      <c r="E37" s="69"/>
      <c r="F37" s="7"/>
    </row>
    <row r="38" spans="2:6" x14ac:dyDescent="0.2">
      <c r="B38" s="5"/>
      <c r="C38" s="51" t="s">
        <v>135</v>
      </c>
      <c r="D38" s="110">
        <v>1200</v>
      </c>
      <c r="E38" s="69"/>
      <c r="F38" s="7"/>
    </row>
    <row r="39" spans="2:6" x14ac:dyDescent="0.2">
      <c r="B39" s="5"/>
      <c r="C39" s="51" t="s">
        <v>136</v>
      </c>
      <c r="D39" s="79">
        <v>100</v>
      </c>
      <c r="E39" s="69"/>
      <c r="F39" s="7"/>
    </row>
    <row r="40" spans="2:6" x14ac:dyDescent="0.2">
      <c r="B40" s="5"/>
      <c r="C40" s="51" t="s">
        <v>232</v>
      </c>
      <c r="D40" s="79">
        <v>120</v>
      </c>
      <c r="E40" s="69"/>
      <c r="F40" s="7"/>
    </row>
    <row r="41" spans="2:6" x14ac:dyDescent="0.2">
      <c r="B41" s="5"/>
      <c r="C41" s="51" t="s">
        <v>271</v>
      </c>
      <c r="D41" s="79">
        <v>83</v>
      </c>
      <c r="E41" s="69"/>
      <c r="F41" s="7"/>
    </row>
    <row r="42" spans="2:6" x14ac:dyDescent="0.2">
      <c r="B42" s="5"/>
      <c r="C42" s="51" t="s">
        <v>24</v>
      </c>
      <c r="D42" s="79">
        <v>650</v>
      </c>
      <c r="E42" s="69"/>
      <c r="F42" s="7"/>
    </row>
    <row r="43" spans="2:6" x14ac:dyDescent="0.2">
      <c r="B43" s="5"/>
      <c r="C43" s="51" t="s">
        <v>40</v>
      </c>
      <c r="D43" s="79">
        <v>420</v>
      </c>
      <c r="E43" s="69"/>
      <c r="F43" s="7"/>
    </row>
    <row r="44" spans="2:6" x14ac:dyDescent="0.2">
      <c r="B44" s="5"/>
      <c r="C44" s="51" t="s">
        <v>137</v>
      </c>
      <c r="D44" s="79">
        <v>600</v>
      </c>
      <c r="E44" s="69"/>
      <c r="F44" s="7"/>
    </row>
    <row r="45" spans="2:6" ht="4.1500000000000004" customHeight="1" x14ac:dyDescent="0.2">
      <c r="B45" s="5"/>
      <c r="C45" s="51"/>
      <c r="D45" s="83"/>
      <c r="E45" s="74"/>
      <c r="F45" s="7"/>
    </row>
    <row r="46" spans="2:6" x14ac:dyDescent="0.2">
      <c r="B46" s="5"/>
      <c r="C46" s="86" t="s">
        <v>138</v>
      </c>
      <c r="D46" s="75"/>
      <c r="E46" s="110">
        <f>SUM(D38:D44)</f>
        <v>3173</v>
      </c>
      <c r="F46" s="7"/>
    </row>
    <row r="47" spans="2:6" x14ac:dyDescent="0.2">
      <c r="B47" s="5"/>
      <c r="C47" s="17"/>
      <c r="D47" s="17"/>
      <c r="E47" s="69"/>
      <c r="F47" s="7"/>
    </row>
    <row r="48" spans="2:6" ht="13.5" thickBot="1" x14ac:dyDescent="0.25">
      <c r="B48" s="5"/>
      <c r="C48" s="21" t="s">
        <v>139</v>
      </c>
      <c r="D48" s="21"/>
      <c r="E48" s="78">
        <f>E35-E46</f>
        <v>12282.699999999999</v>
      </c>
      <c r="F48" s="7"/>
    </row>
    <row r="49" spans="2:6" x14ac:dyDescent="0.2">
      <c r="B49" s="5"/>
      <c r="C49" s="17"/>
      <c r="D49" s="17"/>
      <c r="E49" s="17"/>
      <c r="F49" s="7"/>
    </row>
    <row r="50" spans="2:6" x14ac:dyDescent="0.2">
      <c r="B50" s="5"/>
      <c r="C50" s="21" t="s">
        <v>131</v>
      </c>
      <c r="D50" s="17"/>
      <c r="E50" s="17"/>
      <c r="F50" s="7"/>
    </row>
    <row r="51" spans="2:6" x14ac:dyDescent="0.2">
      <c r="B51" s="5"/>
      <c r="C51" s="21" t="s">
        <v>132</v>
      </c>
      <c r="D51" s="17"/>
      <c r="E51" s="17"/>
      <c r="F51" s="7"/>
    </row>
    <row r="52" spans="2:6" x14ac:dyDescent="0.2">
      <c r="B52" s="5"/>
      <c r="C52" s="17"/>
      <c r="D52" s="17"/>
      <c r="E52" s="17"/>
      <c r="F52" s="7"/>
    </row>
    <row r="53" spans="2:6" ht="4.1500000000000004" customHeight="1" x14ac:dyDescent="0.2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tabSelected="1" workbookViewId="0">
      <selection activeCell="F30" sqref="F30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HAPPY PET DOG CARE</v>
      </c>
      <c r="D3" s="16"/>
      <c r="E3" s="16"/>
      <c r="F3" s="16"/>
      <c r="G3" s="17"/>
      <c r="H3" s="7"/>
    </row>
    <row r="4" spans="2:8" ht="15.75" x14ac:dyDescent="0.25">
      <c r="B4" s="5"/>
      <c r="C4" s="18" t="s">
        <v>140</v>
      </c>
      <c r="D4" s="18"/>
      <c r="E4" s="18"/>
      <c r="F4" s="18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45</v>
      </c>
      <c r="D7" s="6"/>
      <c r="E7" s="6"/>
      <c r="F7" s="6"/>
      <c r="G7" s="17"/>
      <c r="H7" s="7"/>
    </row>
    <row r="8" spans="2:8" x14ac:dyDescent="0.2">
      <c r="B8" s="5"/>
      <c r="C8" s="67" t="s">
        <v>141</v>
      </c>
      <c r="D8" s="67"/>
      <c r="E8" s="67"/>
      <c r="F8" s="67"/>
      <c r="G8" s="17"/>
      <c r="H8" s="7"/>
    </row>
    <row r="9" spans="2:8" ht="13.9" customHeight="1" x14ac:dyDescent="0.2">
      <c r="B9" s="5"/>
      <c r="C9" s="67" t="s">
        <v>142</v>
      </c>
      <c r="D9" s="67"/>
      <c r="E9" s="67"/>
      <c r="F9" s="67"/>
      <c r="G9" s="67"/>
      <c r="H9" s="7"/>
    </row>
    <row r="10" spans="2:8" ht="13.9" customHeight="1" x14ac:dyDescent="0.2">
      <c r="B10" s="5"/>
      <c r="C10" s="87" t="s">
        <v>143</v>
      </c>
      <c r="D10" s="67"/>
      <c r="E10" s="67"/>
      <c r="F10" s="67"/>
      <c r="G10" s="67"/>
      <c r="H10" s="7"/>
    </row>
    <row r="11" spans="2:8" ht="13.9" customHeight="1" x14ac:dyDescent="0.2">
      <c r="B11" s="5"/>
      <c r="C11" s="73"/>
      <c r="D11" s="67"/>
      <c r="E11" s="67"/>
      <c r="F11" s="67"/>
      <c r="G11" s="67"/>
      <c r="H11" s="7"/>
    </row>
    <row r="12" spans="2:8" ht="13.9" customHeight="1" x14ac:dyDescent="0.2">
      <c r="B12" s="5"/>
      <c r="C12" s="6" t="s">
        <v>144</v>
      </c>
      <c r="D12" s="72"/>
      <c r="E12" s="72"/>
      <c r="F12" s="72"/>
      <c r="G12" s="66"/>
      <c r="H12" s="7"/>
    </row>
    <row r="13" spans="2:8" ht="4.1500000000000004" customHeight="1" x14ac:dyDescent="0.2">
      <c r="B13" s="5"/>
      <c r="C13" s="88"/>
      <c r="D13" s="73"/>
      <c r="E13" s="73"/>
      <c r="F13" s="73"/>
      <c r="G13" s="66"/>
      <c r="H13" s="7"/>
    </row>
    <row r="14" spans="2:8" ht="25.5" x14ac:dyDescent="0.2">
      <c r="B14" s="5"/>
      <c r="C14" s="88"/>
      <c r="D14" s="90" t="s">
        <v>149</v>
      </c>
      <c r="E14" s="90" t="s">
        <v>145</v>
      </c>
      <c r="F14" s="90" t="s">
        <v>150</v>
      </c>
      <c r="G14" s="90" t="s">
        <v>146</v>
      </c>
      <c r="H14" s="7"/>
    </row>
    <row r="15" spans="2:8" ht="4.1500000000000004" customHeight="1" x14ac:dyDescent="0.2">
      <c r="B15" s="5"/>
      <c r="C15" s="88"/>
      <c r="D15" s="89"/>
      <c r="E15" s="89"/>
      <c r="F15" s="89"/>
      <c r="G15" s="89"/>
      <c r="H15" s="7"/>
    </row>
    <row r="16" spans="2:8" ht="13.9" customHeight="1" x14ac:dyDescent="0.2">
      <c r="B16" s="5"/>
      <c r="C16" s="88" t="s">
        <v>147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1500000000000004" customHeight="1" x14ac:dyDescent="0.2">
      <c r="B17" s="5"/>
      <c r="C17" s="88"/>
      <c r="D17" s="91"/>
      <c r="E17" s="92"/>
      <c r="F17" s="91"/>
      <c r="G17" s="92"/>
      <c r="H17" s="7"/>
    </row>
    <row r="18" spans="2:8" ht="13.9" customHeight="1" x14ac:dyDescent="0.2">
      <c r="B18" s="5"/>
      <c r="C18" s="88" t="s">
        <v>148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3.5" thickBot="1" x14ac:dyDescent="0.25">
      <c r="B19" s="19"/>
      <c r="C19" s="14"/>
      <c r="D19" s="14"/>
      <c r="E19" s="14"/>
      <c r="F19" s="14"/>
      <c r="G19" s="14"/>
      <c r="H19" s="20"/>
    </row>
    <row r="20" spans="2:8" x14ac:dyDescent="0.2">
      <c r="B20" s="5"/>
      <c r="C20" s="17"/>
      <c r="D20" s="17"/>
      <c r="E20" s="17"/>
      <c r="F20" s="17"/>
      <c r="G20" s="17"/>
      <c r="H20" s="7"/>
    </row>
    <row r="21" spans="2:8" x14ac:dyDescent="0.2">
      <c r="B21" s="5"/>
      <c r="C21" s="17"/>
      <c r="D21" s="17"/>
      <c r="E21" s="17"/>
      <c r="F21" s="17"/>
      <c r="G21" s="17"/>
      <c r="H21" s="7"/>
    </row>
    <row r="22" spans="2:8" ht="25.5" x14ac:dyDescent="0.2">
      <c r="B22" s="5"/>
      <c r="C22" s="17"/>
      <c r="D22" s="17"/>
      <c r="E22" s="17"/>
      <c r="F22" s="52" t="s">
        <v>153</v>
      </c>
      <c r="G22" s="93" t="s">
        <v>154</v>
      </c>
      <c r="H22" s="7"/>
    </row>
    <row r="23" spans="2:8" x14ac:dyDescent="0.2">
      <c r="B23" s="5"/>
      <c r="C23" s="6" t="s">
        <v>151</v>
      </c>
      <c r="D23" s="17"/>
      <c r="E23" s="17"/>
      <c r="F23" s="17"/>
      <c r="G23" s="17"/>
      <c r="H23" s="7"/>
    </row>
    <row r="24" spans="2:8" x14ac:dyDescent="0.2">
      <c r="B24" s="5"/>
      <c r="C24" s="51" t="s">
        <v>152</v>
      </c>
      <c r="D24" s="17"/>
      <c r="E24" s="17"/>
      <c r="F24" s="56">
        <f>(F16-D16)*12</f>
        <v>360</v>
      </c>
      <c r="G24" s="113" t="s">
        <v>294</v>
      </c>
      <c r="H24" s="7"/>
    </row>
    <row r="25" spans="2:8" x14ac:dyDescent="0.2">
      <c r="B25" s="5"/>
      <c r="C25" s="17"/>
      <c r="D25" s="17"/>
      <c r="E25" s="17"/>
      <c r="F25" s="17"/>
      <c r="G25" s="51"/>
      <c r="H25" s="7"/>
    </row>
    <row r="26" spans="2:8" ht="15" x14ac:dyDescent="0.25">
      <c r="B26" s="5"/>
      <c r="C26" s="118" t="s">
        <v>280</v>
      </c>
      <c r="D26" s="17"/>
      <c r="E26" s="17"/>
      <c r="F26" s="17"/>
      <c r="G26" s="51"/>
      <c r="H26" s="7"/>
    </row>
    <row r="27" spans="2:8" x14ac:dyDescent="0.2">
      <c r="B27" s="5"/>
      <c r="C27" s="51" t="s">
        <v>177</v>
      </c>
      <c r="D27" s="17"/>
      <c r="E27" s="17"/>
      <c r="F27" s="56">
        <f>(G16-E16)*F16</f>
        <v>-90</v>
      </c>
      <c r="G27" s="113" t="s">
        <v>295</v>
      </c>
      <c r="H27" s="7"/>
    </row>
    <row r="28" spans="2:8" x14ac:dyDescent="0.2">
      <c r="B28" s="5"/>
      <c r="C28" s="17"/>
      <c r="D28" s="17"/>
      <c r="E28" s="17"/>
      <c r="F28" s="17"/>
      <c r="G28" s="51"/>
      <c r="H28" s="7"/>
    </row>
    <row r="29" spans="2:8" x14ac:dyDescent="0.2">
      <c r="B29" s="5"/>
      <c r="C29" s="118" t="s">
        <v>282</v>
      </c>
      <c r="D29" s="17"/>
      <c r="E29" s="17"/>
      <c r="F29" s="17"/>
      <c r="G29" s="51"/>
      <c r="H29" s="7"/>
    </row>
    <row r="30" spans="2:8" x14ac:dyDescent="0.2">
      <c r="B30" s="5"/>
      <c r="C30" s="51" t="s">
        <v>178</v>
      </c>
      <c r="D30" s="17"/>
      <c r="E30" s="17"/>
      <c r="F30" s="56">
        <f>(F18-D18)*E18</f>
        <v>400</v>
      </c>
      <c r="G30" s="113" t="s">
        <v>294</v>
      </c>
      <c r="H30" s="7"/>
    </row>
    <row r="31" spans="2:8" x14ac:dyDescent="0.2">
      <c r="B31" s="5"/>
      <c r="C31" s="17"/>
      <c r="D31" s="17"/>
      <c r="E31" s="17"/>
      <c r="F31" s="17"/>
      <c r="G31" s="51"/>
      <c r="H31" s="7"/>
    </row>
    <row r="32" spans="2:8" x14ac:dyDescent="0.2">
      <c r="B32" s="5"/>
      <c r="C32" s="118" t="s">
        <v>176</v>
      </c>
      <c r="D32" s="17"/>
      <c r="E32" s="17"/>
      <c r="F32" s="17"/>
      <c r="G32" s="51"/>
      <c r="H32" s="7"/>
    </row>
    <row r="33" spans="2:8" x14ac:dyDescent="0.2">
      <c r="B33" s="5"/>
      <c r="C33" s="51" t="s">
        <v>179</v>
      </c>
      <c r="D33" s="17"/>
      <c r="E33" s="17"/>
      <c r="F33" s="56">
        <f>(G18-E18)*F18</f>
        <v>1200</v>
      </c>
      <c r="G33" s="113" t="s">
        <v>296</v>
      </c>
      <c r="H33" s="7"/>
    </row>
    <row r="34" spans="2:8" x14ac:dyDescent="0.2">
      <c r="B34" s="5"/>
      <c r="C34" s="17"/>
      <c r="D34" s="17"/>
      <c r="E34" s="17"/>
      <c r="F34" s="17"/>
      <c r="G34" s="17"/>
      <c r="H34" s="7"/>
    </row>
    <row r="35" spans="2:8" ht="4.1500000000000004" customHeight="1" x14ac:dyDescent="0.2">
      <c r="B35" s="9"/>
      <c r="C35" s="10"/>
      <c r="D35" s="10"/>
      <c r="E35" s="10"/>
      <c r="F35" s="10"/>
      <c r="G35" s="10"/>
      <c r="H35" s="11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2018-09-28T15:31:19Z</dcterms:created>
  <dcterms:modified xsi:type="dcterms:W3CDTF">2018-10-07T15:30:47Z</dcterms:modified>
</cp:coreProperties>
</file>